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ssessoriaEngArquitetura\AssessoriaEngArquitetura\UNIDADES\Licitação 2020\CSF Riviera\REGINA\Aditivo ARW 12-2020\5º ADITIVO  Serviço + Material\DOC ENVIADO CORRIGIDO\"/>
    </mc:Choice>
  </mc:AlternateContent>
  <xr:revisionPtr revIDLastSave="0" documentId="14_{54A1D255-27E9-4199-A483-A9F20A426E1F}" xr6:coauthVersionLast="47" xr6:coauthVersionMax="47" xr10:uidLastSave="{00000000-0000-0000-0000-000000000000}"/>
  <bookViews>
    <workbookView xWindow="-120" yWindow="-120" windowWidth="29040" windowHeight="15840" xr2:uid="{9B939E0C-DC77-4936-8818-9B35C2969DC5}"/>
  </bookViews>
  <sheets>
    <sheet name="Tabela 1" sheetId="1" r:id="rId1"/>
    <sheet name="Composiçao" sheetId="3" r:id="rId2"/>
    <sheet name="Administração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" i="2" l="1"/>
  <c r="N24" i="2"/>
  <c r="P24" i="2"/>
  <c r="K6" i="3"/>
  <c r="K9" i="3"/>
  <c r="K11" i="3"/>
  <c r="K13" i="3"/>
  <c r="J16" i="3"/>
  <c r="K16" i="3"/>
  <c r="J17" i="3"/>
  <c r="K17" i="3"/>
  <c r="J18" i="3"/>
  <c r="K18" i="3" s="1"/>
  <c r="J19" i="3"/>
  <c r="K19" i="3"/>
  <c r="J20" i="3"/>
  <c r="K20" i="3"/>
  <c r="J21" i="3"/>
  <c r="K21" i="3" s="1"/>
  <c r="J22" i="3"/>
  <c r="K22" i="3"/>
  <c r="J23" i="3"/>
  <c r="K23" i="3"/>
  <c r="J24" i="3"/>
  <c r="K24" i="3" s="1"/>
  <c r="J25" i="3"/>
  <c r="K25" i="3"/>
  <c r="J15" i="3"/>
  <c r="K15" i="3"/>
  <c r="K14" i="3"/>
  <c r="J14" i="3"/>
  <c r="H15" i="3"/>
  <c r="H16" i="3"/>
  <c r="H17" i="3"/>
  <c r="H18" i="3"/>
  <c r="H19" i="3"/>
  <c r="H20" i="3"/>
  <c r="H21" i="3"/>
  <c r="H22" i="3"/>
  <c r="H23" i="3"/>
  <c r="H24" i="3"/>
  <c r="H25" i="3"/>
  <c r="H14" i="3"/>
  <c r="G25" i="3"/>
  <c r="G24" i="3"/>
  <c r="G23" i="3"/>
  <c r="G22" i="3"/>
  <c r="G21" i="3"/>
  <c r="G20" i="3"/>
  <c r="G19" i="3"/>
  <c r="G18" i="3"/>
  <c r="G17" i="3"/>
  <c r="G16" i="3"/>
  <c r="G15" i="3"/>
  <c r="G14" i="3"/>
  <c r="K12" i="3"/>
  <c r="J12" i="3"/>
  <c r="H12" i="3"/>
  <c r="G12" i="3"/>
  <c r="J8" i="3"/>
  <c r="K8" i="3"/>
  <c r="H8" i="3"/>
  <c r="I14" i="3"/>
  <c r="J10" i="3"/>
  <c r="K10" i="3" s="1"/>
  <c r="H10" i="3"/>
  <c r="J7" i="3"/>
  <c r="K7" i="3" s="1"/>
  <c r="H7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7" i="3"/>
  <c r="A6" i="3"/>
  <c r="S84" i="1"/>
  <c r="S83" i="1"/>
  <c r="S82" i="1"/>
  <c r="S81" i="1"/>
  <c r="S80" i="1"/>
  <c r="S79" i="1"/>
  <c r="G11" i="1" l="1"/>
  <c r="G10" i="1"/>
  <c r="E11" i="1" l="1"/>
  <c r="E10" i="1"/>
  <c r="G23" i="1"/>
  <c r="O6" i="1"/>
  <c r="O7" i="1"/>
  <c r="O5" i="1"/>
  <c r="M6" i="1"/>
  <c r="M7" i="1"/>
  <c r="M5" i="1"/>
  <c r="M25" i="2"/>
  <c r="M24" i="2"/>
  <c r="M23" i="2"/>
  <c r="F22" i="2"/>
  <c r="C24" i="2"/>
  <c r="F24" i="2" s="1"/>
  <c r="E18" i="2"/>
  <c r="E16" i="2"/>
  <c r="E10" i="2"/>
  <c r="C10" i="2"/>
  <c r="E6" i="2"/>
  <c r="C6" i="2"/>
  <c r="G5" i="2"/>
  <c r="G8" i="2" s="1"/>
  <c r="G9" i="2" s="1"/>
  <c r="G4" i="2"/>
  <c r="G3" i="2"/>
  <c r="G7" i="2" s="1"/>
  <c r="G2" i="2"/>
  <c r="G10" i="2" s="1"/>
  <c r="N22" i="2" l="1"/>
  <c r="N23" i="2" s="1"/>
  <c r="G6" i="2"/>
  <c r="P23" i="2" l="1"/>
  <c r="G5" i="1"/>
  <c r="G6" i="1"/>
  <c r="G7" i="1"/>
  <c r="G8" i="1"/>
  <c r="G9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E5" i="1"/>
  <c r="E6" i="1"/>
  <c r="E7" i="1"/>
  <c r="E8" i="1"/>
  <c r="E9" i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  <c r="P25" i="2" l="1"/>
</calcChain>
</file>

<file path=xl/sharedStrings.xml><?xml version="1.0" encoding="utf-8"?>
<sst xmlns="http://schemas.openxmlformats.org/spreadsheetml/2006/main" count="184" uniqueCount="114">
  <si>
    <t>UN. S/BDI</t>
  </si>
  <si>
    <t>TOTAL S/BDI</t>
  </si>
  <si>
    <t>PL DO ADITIVO</t>
  </si>
  <si>
    <t>PL. ORÇAMENTO</t>
  </si>
  <si>
    <t>ITEM</t>
  </si>
  <si>
    <t>1.1.1</t>
  </si>
  <si>
    <t>1.1.2</t>
  </si>
  <si>
    <t>1.1.3</t>
  </si>
  <si>
    <t>6.5.1</t>
  </si>
  <si>
    <t>6.6.1</t>
  </si>
  <si>
    <t>6.7.1</t>
  </si>
  <si>
    <t>6.7.2</t>
  </si>
  <si>
    <t>6.7.3</t>
  </si>
  <si>
    <t>6.9.1</t>
  </si>
  <si>
    <t>8.4.1</t>
  </si>
  <si>
    <t>8.4.2</t>
  </si>
  <si>
    <t>12.1.1</t>
  </si>
  <si>
    <t>13.2.2</t>
  </si>
  <si>
    <t>13.3.3</t>
  </si>
  <si>
    <t>13.3.4</t>
  </si>
  <si>
    <t>13.5.5</t>
  </si>
  <si>
    <t>13.3.6</t>
  </si>
  <si>
    <t>13.3.7</t>
  </si>
  <si>
    <t>13.4.8</t>
  </si>
  <si>
    <t>14.8.1</t>
  </si>
  <si>
    <t>UNID.</t>
  </si>
  <si>
    <t>QUANT.</t>
  </si>
  <si>
    <t>H</t>
  </si>
  <si>
    <t>14.2.3</t>
  </si>
  <si>
    <t>M</t>
  </si>
  <si>
    <t>M2</t>
  </si>
  <si>
    <t>M3</t>
  </si>
  <si>
    <t>KG</t>
  </si>
  <si>
    <t>Detalhamento sobre os serviços  - Inicial e Acrescido (com valor original)</t>
  </si>
  <si>
    <t xml:space="preserve">BDI NORMAL </t>
  </si>
  <si>
    <t>BDI REDUZIDO</t>
  </si>
  <si>
    <t xml:space="preserve">TOTAL </t>
  </si>
  <si>
    <t>VALOR INICIAL COM BDI</t>
  </si>
  <si>
    <t>VALOR SUPRIMIDO</t>
  </si>
  <si>
    <t xml:space="preserve">VALOR REPROGRAMADO / REPLICADO - SERVIÇOS QUE EXISTIA NA PLANILHA ORIGINAL </t>
  </si>
  <si>
    <t xml:space="preserve">VALOR ADITIVADO  </t>
  </si>
  <si>
    <t>VALOR ADITIVADO  FINAL DAS  ALTERAÇÕES (RETIRADO, REPROGRAMADO E ADITIVADO)</t>
  </si>
  <si>
    <t>% EM RELAÇÃO AO CONTRATO SUPRIMIDO</t>
  </si>
  <si>
    <t xml:space="preserve">VALOR FINAL DO ADITIVO </t>
  </si>
  <si>
    <t xml:space="preserve">% EM RELAÇÃO AO CONTRATO </t>
  </si>
  <si>
    <t xml:space="preserve">VALOR FINAL   REPROGRAMADO/ADITIVADO   - TOTAL </t>
  </si>
  <si>
    <t>CÁLCULO DO ACRÉSCIMO DA ADMINISTRAÇÃO - Detalhamento sobre os serviços da Administração -</t>
  </si>
  <si>
    <t>Administração Local</t>
  </si>
  <si>
    <t>VALOR TOTAL DO SERVIÇO</t>
  </si>
  <si>
    <t xml:space="preserve">VALOR TOTAL  SEM A ADMINISTRAÇÃO </t>
  </si>
  <si>
    <t xml:space="preserve">Percentual mão de obra </t>
  </si>
  <si>
    <t>%</t>
  </si>
  <si>
    <t xml:space="preserve">Nº DE HORAS </t>
  </si>
  <si>
    <t xml:space="preserve">Valor total do aditivo </t>
  </si>
  <si>
    <t xml:space="preserve">ENGENHEIRO CIVIL </t>
  </si>
  <si>
    <t xml:space="preserve">ADMINISTRAÇÃO </t>
  </si>
  <si>
    <t xml:space="preserve">ENCARREGADO </t>
  </si>
  <si>
    <t xml:space="preserve">VIGIA NOTURNO </t>
  </si>
  <si>
    <t>VALOR $ HORA</t>
  </si>
  <si>
    <t>Correção dos Itens Solicitados</t>
  </si>
  <si>
    <t>,</t>
  </si>
  <si>
    <t>ADT CORRIGIDO</t>
  </si>
  <si>
    <t xml:space="preserve">ADT INICIAL </t>
  </si>
  <si>
    <t>QTDE INICIAL</t>
  </si>
  <si>
    <t xml:space="preserve">QTDE TOTAL </t>
  </si>
  <si>
    <t>Correção das composiçoes</t>
  </si>
  <si>
    <t xml:space="preserve"> Correçao da Administração </t>
  </si>
  <si>
    <t>13.7.7</t>
  </si>
  <si>
    <t>6.7.4</t>
  </si>
  <si>
    <t>6.8.1</t>
  </si>
  <si>
    <t>LUVA DE EMENDA PARA ELETRODUTO,ALUMINIO, DN 75 MM (3''), APARENTE, INSTALADA EM TETO - FORNECIMENTO E INSTALAÇÃO. AF_11/2016_P"</t>
  </si>
  <si>
    <t>HIDOSSANITARIO - ESGOTO/PLUVIAL/CONECÇOES</t>
  </si>
  <si>
    <t>JOELHO 90 GRAUS, PVC, SERIE NORMAL, ESGOTO PREDIAL, DN 100 MM, JUNTA ELÁSTICA, FORNECIDO E INSTALADO EM RAMAL DE DESCARGA OU RAMAL DE ESGOTO SANITÁRIO. AF_12/2014</t>
  </si>
  <si>
    <t xml:space="preserve">ESTRUTURAL - PILARES - RECUPERAÇÃO DOS PILARES EXISTENTES </t>
  </si>
  <si>
    <t xml:space="preserve">GRADIL DE FECHAMENTO </t>
  </si>
  <si>
    <t>ENTRADA TELEFONICA</t>
  </si>
  <si>
    <t xml:space="preserve"> CAIXA DE PASSAGEM 40X40CM SEM TAMPA</t>
  </si>
  <si>
    <t xml:space="preserve">FUROS EM CONCRETO COM D=1" E PROFUNDIDADE 15 CM </t>
  </si>
  <si>
    <t>PORTAO DE FERRO  PT-5 - PORTÃO 3 OBRA 1,60 * 2,10M</t>
  </si>
  <si>
    <t xml:space="preserve"> PORTAO DE FERRO  PT-8 - PORTÃO DE CORRER </t>
  </si>
  <si>
    <t>TRECHO 1 - GRADIL (FABRICADO COM ARAME DE ACO GALVANIZADO FIO 4,3MM . POR IMERSÃO A QUENTE ELETROSOLDADO E REVESTIDO COM 300 MICRA DE PVC DE ALTA ADERENCIA) - H=2,03  - ADAPTADA DA GRADE GF-2  COM ESTACA D=25CM ARMADA - L= 14,95 COM 9 POSTES</t>
  </si>
  <si>
    <t xml:space="preserve"> TRECHO 2 - GRADIL (FABRICADO COM ARAME DE ACO GALVANIZADO FIO 4,3MM . POR IMERSÃO A QUENTE ELETROSOLDADO E REVESTIDO COM 300 MICRA DE PVC DE ALTA ADERENCIA) - H=2,03 - TRECHO 02 - ADAPTADA DA GRADE GF-2  COM ESTACA D=25CM ARMADA - L= 5,8 COM 4 POSTES -</t>
  </si>
  <si>
    <t xml:space="preserve"> TRECHO 3 - GRADIL (FABRICADO COM ARAME DE ACO GALVANIZADO FIO 4,3MM . POR IMERSÃO A QUENTE ELETROSOLDADO E REVESTIDO COM 300 MICRA DE PVC DE ALTA ADERENCIA) - H=2,03 - TRECHO 02 - ADAPTADA DA GRADE GF-2  COM ESTACA D=25CM ARMADA - L=3, 75 COM 4 POSTES -</t>
  </si>
  <si>
    <t xml:space="preserve">TRECHO 4 - GRADIL (FABRICADO COM ARAME DE ACO GALVANIZADO FIO 4,3MM . POR IMERSÃO A QUENTE ELETROSOLDADO E REVESTIDO COM 300 MICRA DE PVC DE ALTA ADERENCIA) - H=2,03 - TRECHO 04 - ADAPTADA DA GRADE GF-2  COM ESTACA D=25CM ARMADA - L= 6,15 COM 4 POSTES - DOIS VÃOS IGUAIS </t>
  </si>
  <si>
    <t>TRECHO 5 - GRADIL (FABRICADO COM ARAME DE ACO GALVANIZADO FIO 4,3MM . POR IMERSÃO A QUENTE ELETROSOLDADO E REVESTIDO COM 300 MICRA DE PVC DE ALTA ADERENCIA) - H=1,53 -  L= 16,00 COM 8 POSTES -</t>
  </si>
  <si>
    <t xml:space="preserve">TRECHO 6 - GRADIL (FABRICADO COM ARAME DE ACO GALVANIZADO FIO 4,3MM . POR IMERSÃO A QUENTE ELETROSOLDADO E REVESTIDO COM 300 MICRA DE PVC DE ALTA ADERENCIA) - H=2,03 - TRECHO 04 - ADAPTADA DA GRADE GF-2  COM ESTACA D=25CM ARMADA - L= 7,50  COM 4 POSTES </t>
  </si>
  <si>
    <t xml:space="preserve"> TRECHO 7 - GRADIL (FABRICADO COM ARAME DE ACO GALVANIZADO FIO 4,3MM . POR IMERSÃO A QUENTE ELETROSOLDADO E REVESTIDO COM 300 MICRA DE PVC DE ALTA ADERENCIA) - H=2,03 - TRECHO 02 - ADAPTADA DA GRADE GF-2  COM ESTACA D=25CM ARMADA - L=18,65 COM 9 POSTES -</t>
  </si>
  <si>
    <t xml:space="preserve"> TRECHO 8 - GRADIL (FABRICADO COM ARAME DE ACO GALVANIZADO FIO 4,3MM . POR IMERSÃO A QUENTE ELETROSOLDADO E REVESTIDO COM 300 MICRA DE PVC DE ALTA ADERENCIA) - H=2,03 - TRECHO 02 - ADAPTADA DA GRADE GF-2  COM ESTACA D=25CM ARMADA - L=22,05 COM 10 POSTES -</t>
  </si>
  <si>
    <t xml:space="preserve"> TRECHO 9 - GRADIL (FABRICADO COM ARAME DE ACO GALVANIZADO FIO 4,3MM . POR IMERSÃO A QUENTE ELETROSOLDADO E REVESTIDO COM 300 MICRA DE PVC DE ALTA ADERENCIA) - H=2,03 - TRECHO 02 - ADAPTADA DA GRADE GF-2  COM ESTACA D=25CM ARMADA - L=5,20 COM 2 POSTES -</t>
  </si>
  <si>
    <t xml:space="preserve"> TRECHO 10 - GRADIL (FABRICADO COM ARAME DE ACO GALVANIZADO FIO 4,3MM . POR IMERSÃO A QUENTE ELETROSOLDADO E REVESTIDO COM 300 MICRA DE PVC DE ALTA ADERENCIA) - H=2,03 - TRECHO 02 - ADAPTADA DA GRADE GF-2  COM ESTACA D=25CM ARMADA - L=3,75 COM 3 POSTES -</t>
  </si>
  <si>
    <t>UN.</t>
  </si>
  <si>
    <t>COMPOSIÇÃO</t>
  </si>
  <si>
    <t>SUGESTAO GERAOP</t>
  </si>
  <si>
    <t>ATUAL ADMINISTRAÇÃO</t>
  </si>
  <si>
    <t>BDI</t>
  </si>
  <si>
    <t>UN. C/BDI</t>
  </si>
  <si>
    <t>TOTAL C/BDI</t>
  </si>
  <si>
    <t>SMS 54</t>
  </si>
  <si>
    <t>SMS 47</t>
  </si>
  <si>
    <t>SMS 58</t>
  </si>
  <si>
    <t>SMS 55</t>
  </si>
  <si>
    <t>21.3.5</t>
  </si>
  <si>
    <t>SMS 59</t>
  </si>
  <si>
    <t>SMS 60</t>
  </si>
  <si>
    <t>SMS 62</t>
  </si>
  <si>
    <t>SMS 63</t>
  </si>
  <si>
    <t>SMS 64</t>
  </si>
  <si>
    <t>SMS 65</t>
  </si>
  <si>
    <t>SMS 66</t>
  </si>
  <si>
    <t>SMS 67</t>
  </si>
  <si>
    <t>SMS 68</t>
  </si>
  <si>
    <t>SMS 69</t>
  </si>
  <si>
    <t xml:space="preserve">SMS70 </t>
  </si>
  <si>
    <t>SMS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</si>
</sst>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&quot;R$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9"/>
      <name val="Times New Roman"/>
      <family val="1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0070C0"/>
      <name val="Times New Roman"/>
      <family val="1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6" fillId="0" borderId="0" applyNumberFormat="0" applyBorder="0" applyProtection="0"/>
  </cellStyleXfs>
  <cellXfs count="189">
    <xf numFmtId="0" fontId="0" fillId="0" borderId="0" xfId="0"/>
    <xf numFmtId="43" fontId="2" fillId="2" borderId="1" xfId="1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43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3" fontId="2" fillId="0" borderId="5" xfId="0" applyNumberFormat="1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left" vertical="center" wrapText="1"/>
    </xf>
    <xf numFmtId="0" fontId="9" fillId="2" borderId="18" xfId="3" applyFont="1" applyFill="1" applyBorder="1" applyAlignment="1">
      <alignment horizontal="left" vertical="center" wrapText="1"/>
    </xf>
    <xf numFmtId="4" fontId="9" fillId="2" borderId="19" xfId="3" applyNumberFormat="1" applyFont="1" applyFill="1" applyBorder="1" applyAlignment="1">
      <alignment horizontal="center" vertical="center" wrapText="1"/>
    </xf>
    <xf numFmtId="0" fontId="9" fillId="2" borderId="18" xfId="3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10" fontId="3" fillId="2" borderId="3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0" fontId="3" fillId="2" borderId="4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10" fontId="3" fillId="2" borderId="2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left" vertical="center" wrapText="1"/>
    </xf>
    <xf numFmtId="10" fontId="3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0" fontId="4" fillId="2" borderId="5" xfId="3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9" fillId="0" borderId="0" xfId="3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0" borderId="0" xfId="3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 wrapText="1"/>
    </xf>
    <xf numFmtId="43" fontId="2" fillId="2" borderId="5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10" fontId="0" fillId="0" borderId="0" xfId="0" applyNumberFormat="1"/>
    <xf numFmtId="0" fontId="9" fillId="0" borderId="0" xfId="3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3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4" fontId="3" fillId="0" borderId="0" xfId="3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9" fillId="0" borderId="0" xfId="3" applyNumberFormat="1" applyFont="1" applyFill="1" applyBorder="1" applyAlignment="1">
      <alignment horizontal="center" vertical="center" wrapText="1"/>
    </xf>
    <xf numFmtId="10" fontId="3" fillId="0" borderId="0" xfId="3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4" borderId="6" xfId="3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9" fillId="4" borderId="9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left" vertical="center" wrapText="1"/>
    </xf>
    <xf numFmtId="4" fontId="3" fillId="2" borderId="5" xfId="3" applyNumberFormat="1" applyFont="1" applyFill="1" applyBorder="1" applyAlignment="1">
      <alignment horizontal="center" vertical="center" wrapText="1"/>
    </xf>
    <xf numFmtId="4" fontId="3" fillId="2" borderId="4" xfId="3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10" fillId="3" borderId="2" xfId="3" applyNumberFormat="1" applyFont="1" applyFill="1" applyBorder="1" applyAlignment="1">
      <alignment horizontal="center" vertical="center" wrapText="1"/>
    </xf>
    <xf numFmtId="4" fontId="10" fillId="3" borderId="3" xfId="3" applyNumberFormat="1" applyFont="1" applyFill="1" applyBorder="1" applyAlignment="1">
      <alignment horizontal="center" vertical="center" wrapText="1"/>
    </xf>
    <xf numFmtId="4" fontId="10" fillId="3" borderId="11" xfId="3" applyNumberFormat="1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4" fontId="10" fillId="5" borderId="2" xfId="0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4" fontId="10" fillId="5" borderId="11" xfId="0" applyNumberFormat="1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10" fillId="6" borderId="15" xfId="0" applyFont="1" applyFill="1" applyBorder="1" applyAlignment="1">
      <alignment horizontal="left" vertical="center" wrapText="1"/>
    </xf>
    <xf numFmtId="4" fontId="10" fillId="6" borderId="16" xfId="0" applyNumberFormat="1" applyFont="1" applyFill="1" applyBorder="1" applyAlignment="1">
      <alignment horizontal="center" vertical="center" wrapText="1"/>
    </xf>
    <xf numFmtId="4" fontId="10" fillId="6" borderId="15" xfId="0" applyNumberFormat="1" applyFont="1" applyFill="1" applyBorder="1" applyAlignment="1">
      <alignment horizontal="center" vertical="center" wrapText="1"/>
    </xf>
    <xf numFmtId="10" fontId="10" fillId="6" borderId="16" xfId="0" applyNumberFormat="1" applyFont="1" applyFill="1" applyBorder="1" applyAlignment="1">
      <alignment horizontal="center" vertical="center" wrapText="1"/>
    </xf>
    <xf numFmtId="10" fontId="10" fillId="6" borderId="15" xfId="0" applyNumberFormat="1" applyFont="1" applyFill="1" applyBorder="1" applyAlignment="1">
      <alignment horizontal="center" vertical="center" wrapText="1"/>
    </xf>
    <xf numFmtId="4" fontId="10" fillId="6" borderId="17" xfId="0" applyNumberFormat="1" applyFont="1" applyFill="1" applyBorder="1" applyAlignment="1">
      <alignment horizontal="center" vertical="center" wrapText="1"/>
    </xf>
    <xf numFmtId="0" fontId="9" fillId="4" borderId="6" xfId="3" applyFont="1" applyFill="1" applyBorder="1" applyAlignment="1">
      <alignment horizontal="left" vertical="center" wrapText="1"/>
    </xf>
    <xf numFmtId="0" fontId="9" fillId="4" borderId="7" xfId="3" applyFont="1" applyFill="1" applyBorder="1" applyAlignment="1">
      <alignment horizontal="left" vertical="center" wrapText="1"/>
    </xf>
    <xf numFmtId="4" fontId="9" fillId="4" borderId="8" xfId="3" applyNumberFormat="1" applyFont="1" applyFill="1" applyBorder="1" applyAlignment="1">
      <alignment horizontal="center" vertical="center" wrapText="1"/>
    </xf>
    <xf numFmtId="4" fontId="11" fillId="4" borderId="26" xfId="3" applyNumberFormat="1" applyFont="1" applyFill="1" applyBorder="1" applyAlignment="1">
      <alignment horizontal="center" vertical="center" wrapText="1"/>
    </xf>
    <xf numFmtId="4" fontId="11" fillId="4" borderId="27" xfId="3" applyNumberFormat="1" applyFont="1" applyFill="1" applyBorder="1" applyAlignment="1">
      <alignment horizontal="center" vertical="center" wrapText="1"/>
    </xf>
    <xf numFmtId="4" fontId="10" fillId="3" borderId="5" xfId="3" applyNumberFormat="1" applyFont="1" applyFill="1" applyBorder="1" applyAlignment="1">
      <alignment horizontal="center" vertical="center" wrapText="1"/>
    </xf>
    <xf numFmtId="10" fontId="3" fillId="3" borderId="5" xfId="3" applyNumberFormat="1" applyFont="1" applyFill="1" applyBorder="1" applyAlignment="1">
      <alignment horizontal="center" vertical="center" wrapText="1"/>
    </xf>
    <xf numFmtId="10" fontId="3" fillId="3" borderId="4" xfId="3" applyNumberFormat="1" applyFont="1" applyFill="1" applyBorder="1" applyAlignment="1">
      <alignment horizontal="center" vertical="center" wrapText="1"/>
    </xf>
    <xf numFmtId="4" fontId="9" fillId="2" borderId="20" xfId="3" applyNumberFormat="1" applyFont="1" applyFill="1" applyBorder="1" applyAlignment="1">
      <alignment horizontal="center" vertical="center" wrapText="1"/>
    </xf>
    <xf numFmtId="4" fontId="9" fillId="2" borderId="21" xfId="3" applyNumberFormat="1" applyFont="1" applyFill="1" applyBorder="1" applyAlignment="1">
      <alignment horizontal="center" vertical="center" wrapText="1"/>
    </xf>
    <xf numFmtId="0" fontId="3" fillId="2" borderId="22" xfId="3" applyFont="1" applyFill="1" applyBorder="1" applyAlignment="1">
      <alignment horizontal="left" vertical="center" wrapText="1"/>
    </xf>
    <xf numFmtId="0" fontId="3" fillId="2" borderId="23" xfId="3" applyFont="1" applyFill="1" applyBorder="1" applyAlignment="1">
      <alignment horizontal="left" vertical="center" wrapText="1"/>
    </xf>
    <xf numFmtId="10" fontId="3" fillId="2" borderId="23" xfId="3" applyNumberFormat="1" applyFont="1" applyFill="1" applyBorder="1" applyAlignment="1">
      <alignment horizontal="center" vertical="center" wrapText="1"/>
    </xf>
    <xf numFmtId="10" fontId="3" fillId="2" borderId="24" xfId="3" applyNumberFormat="1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0" fontId="11" fillId="4" borderId="25" xfId="3" applyFont="1" applyFill="1" applyBorder="1" applyAlignment="1">
      <alignment horizontal="left" vertical="center" wrapText="1"/>
    </xf>
    <xf numFmtId="0" fontId="11" fillId="4" borderId="26" xfId="3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4" fontId="3" fillId="2" borderId="29" xfId="3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vertical="center"/>
    </xf>
    <xf numFmtId="0" fontId="15" fillId="0" borderId="5" xfId="0" applyFont="1" applyBorder="1"/>
    <xf numFmtId="10" fontId="15" fillId="0" borderId="5" xfId="0" applyNumberFormat="1" applyFont="1" applyBorder="1" applyAlignment="1">
      <alignment horizontal="center"/>
    </xf>
    <xf numFmtId="10" fontId="1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/>
    </xf>
    <xf numFmtId="2" fontId="18" fillId="0" borderId="5" xfId="2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/>
    </xf>
    <xf numFmtId="10" fontId="5" fillId="0" borderId="5" xfId="0" applyNumberFormat="1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/>
    </xf>
    <xf numFmtId="164" fontId="18" fillId="4" borderId="5" xfId="1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10" fontId="5" fillId="4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43" fontId="18" fillId="0" borderId="5" xfId="0" applyNumberFormat="1" applyFont="1" applyFill="1" applyBorder="1" applyAlignment="1">
      <alignment horizontal="center" vertical="center" wrapText="1"/>
    </xf>
    <xf numFmtId="10" fontId="12" fillId="0" borderId="5" xfId="0" applyNumberFormat="1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vertical="center" wrapText="1"/>
    </xf>
    <xf numFmtId="1" fontId="18" fillId="4" borderId="5" xfId="0" applyNumberFormat="1" applyFont="1" applyFill="1" applyBorder="1" applyAlignment="1">
      <alignment vertical="center" wrapText="1"/>
    </xf>
    <xf numFmtId="165" fontId="19" fillId="4" borderId="5" xfId="0" applyNumberFormat="1" applyFont="1" applyFill="1" applyBorder="1" applyAlignment="1">
      <alignment horizontal="center" vertical="center" wrapText="1"/>
    </xf>
    <xf numFmtId="10" fontId="12" fillId="4" borderId="5" xfId="0" applyNumberFormat="1" applyFont="1" applyFill="1" applyBorder="1" applyAlignment="1">
      <alignment horizontal="center" vertical="center" wrapText="1"/>
    </xf>
    <xf numFmtId="43" fontId="18" fillId="4" borderId="5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43" fontId="18" fillId="4" borderId="5" xfId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4" fontId="15" fillId="4" borderId="5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2" fillId="0" borderId="5" xfId="2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10 10 2" xfId="3" xr:uid="{4A226E20-B150-4ED1-B1AB-DAC773441511}"/>
    <cellStyle name="Normal 3 2 2 3" xfId="4" xr:uid="{34030204-E30A-455B-8541-E42F7FC3A15A}"/>
    <cellStyle name="Normal 7 2 2" xfId="2" xr:uid="{C0A92A07-52A0-48F7-9E81-C11830B46E0E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5&#186;%20ADITIVO%20RIVIERA%2012&#170;%20MEDI&#199;&#195;O%20-%20CORRIGIDO%2022-03-22.xlsx?C103CAB3" TargetMode="External"/><Relationship Id="rId1" Type="http://schemas.openxmlformats.org/officeDocument/2006/relationships/externalLinkPath" Target="file:///\\C103CAB3\5&#186;%20ADITIVO%20RIVIERA%2012&#170;%20MEDI&#199;&#195;O%20-%20CORRIGIDO%2022-03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DM"/>
      <sheetName val="12ª MEDIÇÃO"/>
      <sheetName val="COTAÇÃO ADITIVO "/>
      <sheetName val="CRONO - 1º ADT PRAZO"/>
      <sheetName val="COMPOSIÇÃO"/>
      <sheetName val="COTAÇÃO DE MER."/>
      <sheetName val="COMP."/>
      <sheetName val="CRONOGRAMA LICITAÇÃO"/>
      <sheetName val="CRONO ADITIVO MAT-SER"/>
      <sheetName val="BDI - OBRAS"/>
      <sheetName val="BDI - EQUIPAMENTOS"/>
      <sheetName val="BDI - PRAÇA"/>
      <sheetName val="INS. AGET. DESONERADO"/>
      <sheetName val="INS.AGET.ONERADO"/>
      <sheetName val="INS. DESONERADO"/>
      <sheetName val="INS. NAO DESONERADO"/>
      <sheetName val="AGETOP DESONERADO"/>
      <sheetName val="AGETOP ONERADO"/>
      <sheetName val="DESONERADO"/>
      <sheetName val="NÃO DESONERADO"/>
      <sheetName val="piso "/>
      <sheetName val="BDI ONERADO "/>
    </sheetNames>
    <sheetDataSet>
      <sheetData sheetId="0"/>
      <sheetData sheetId="1"/>
      <sheetData sheetId="2">
        <row r="515">
          <cell r="A515">
            <v>18</v>
          </cell>
        </row>
        <row r="542">
          <cell r="A542" t="str">
            <v>21.3</v>
          </cell>
        </row>
        <row r="544">
          <cell r="A544" t="str">
            <v>21.3.2</v>
          </cell>
        </row>
        <row r="549">
          <cell r="A549">
            <v>22</v>
          </cell>
        </row>
        <row r="551">
          <cell r="A551" t="str">
            <v>22.2</v>
          </cell>
        </row>
        <row r="557">
          <cell r="A557">
            <v>23</v>
          </cell>
        </row>
        <row r="558">
          <cell r="A558" t="str">
            <v>23.1</v>
          </cell>
        </row>
        <row r="582">
          <cell r="A582">
            <v>26</v>
          </cell>
        </row>
        <row r="583">
          <cell r="A583" t="str">
            <v>26.1</v>
          </cell>
        </row>
        <row r="584">
          <cell r="A584" t="str">
            <v>26.2</v>
          </cell>
        </row>
        <row r="585">
          <cell r="A585" t="str">
            <v>26.3</v>
          </cell>
        </row>
        <row r="586">
          <cell r="A586" t="str">
            <v>26.4</v>
          </cell>
        </row>
        <row r="587">
          <cell r="A587" t="str">
            <v>26.5</v>
          </cell>
        </row>
        <row r="588">
          <cell r="A588" t="str">
            <v>26.6</v>
          </cell>
        </row>
        <row r="589">
          <cell r="A589" t="str">
            <v>26.7</v>
          </cell>
        </row>
        <row r="590">
          <cell r="A590" t="str">
            <v>26.8</v>
          </cell>
        </row>
        <row r="591">
          <cell r="A591" t="str">
            <v>26.9</v>
          </cell>
        </row>
        <row r="592">
          <cell r="A592" t="str">
            <v>26.10</v>
          </cell>
        </row>
        <row r="593">
          <cell r="A593" t="str">
            <v>26.11</v>
          </cell>
        </row>
        <row r="594">
          <cell r="A594" t="str">
            <v>26.12</v>
          </cell>
        </row>
      </sheetData>
      <sheetData sheetId="3"/>
      <sheetData sheetId="4"/>
      <sheetData sheetId="5"/>
      <sheetData sheetId="6"/>
      <sheetData sheetId="7">
        <row r="457">
          <cell r="J457">
            <v>24.15</v>
          </cell>
        </row>
        <row r="565">
          <cell r="J565">
            <v>300.05</v>
          </cell>
        </row>
        <row r="584">
          <cell r="J584">
            <v>602.93000000000006</v>
          </cell>
        </row>
        <row r="594">
          <cell r="J594">
            <v>5638.35</v>
          </cell>
        </row>
        <row r="604">
          <cell r="J604">
            <v>2357.54</v>
          </cell>
        </row>
        <row r="614">
          <cell r="J614">
            <v>1877.83</v>
          </cell>
        </row>
        <row r="624">
          <cell r="J624">
            <v>4836.4999999999991</v>
          </cell>
        </row>
        <row r="633">
          <cell r="J633">
            <v>3358.04</v>
          </cell>
        </row>
        <row r="642">
          <cell r="J642">
            <v>2690.9199999999996</v>
          </cell>
        </row>
        <row r="652">
          <cell r="J652">
            <v>6548.65</v>
          </cell>
        </row>
        <row r="662">
          <cell r="J662">
            <v>7651.7699999999995</v>
          </cell>
        </row>
        <row r="672">
          <cell r="J672">
            <v>1761.82</v>
          </cell>
        </row>
        <row r="682">
          <cell r="J682">
            <v>1623.1899999999998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D3149-899F-4D9B-91F2-AD49AC1414A6}">
  <dimension ref="A1:AF84"/>
  <sheetViews>
    <sheetView tabSelected="1" zoomScaleNormal="100" workbookViewId="0">
      <selection activeCell="Q9" sqref="Q9"/>
    </sheetView>
  </sheetViews>
  <sheetFormatPr defaultRowHeight="15" x14ac:dyDescent="0.25"/>
  <cols>
    <col min="4" max="4" width="12" customWidth="1"/>
    <col min="5" max="5" width="13.140625" customWidth="1"/>
    <col min="9" max="9" width="9.42578125" customWidth="1"/>
    <col min="10" max="10" width="7.5703125" customWidth="1"/>
    <col min="19" max="19" width="36.5703125" customWidth="1"/>
    <col min="25" max="25" width="11.5703125" customWidth="1"/>
  </cols>
  <sheetData>
    <row r="1" spans="1:15" x14ac:dyDescent="0.25">
      <c r="A1" s="77" t="s">
        <v>59</v>
      </c>
      <c r="B1" s="78"/>
      <c r="C1" s="78"/>
      <c r="D1" s="78"/>
      <c r="E1" s="78"/>
      <c r="F1" s="78"/>
      <c r="G1" s="79"/>
      <c r="I1" s="173" t="s">
        <v>66</v>
      </c>
      <c r="J1" s="174"/>
      <c r="K1" s="174"/>
      <c r="L1" s="174"/>
      <c r="M1" s="174"/>
      <c r="N1" s="174"/>
      <c r="O1" s="175"/>
    </row>
    <row r="2" spans="1:15" x14ac:dyDescent="0.25">
      <c r="A2" s="80"/>
      <c r="B2" s="81"/>
      <c r="C2" s="81"/>
      <c r="D2" s="81"/>
      <c r="E2" s="81"/>
      <c r="F2" s="81"/>
      <c r="G2" s="82"/>
      <c r="I2" s="176"/>
      <c r="J2" s="177"/>
      <c r="K2" s="177"/>
      <c r="L2" s="177"/>
      <c r="M2" s="177"/>
      <c r="N2" s="177"/>
      <c r="O2" s="178"/>
    </row>
    <row r="3" spans="1:15" x14ac:dyDescent="0.25">
      <c r="A3" s="2" t="s">
        <v>4</v>
      </c>
      <c r="B3" s="2" t="s">
        <v>25</v>
      </c>
      <c r="C3" s="2" t="s">
        <v>26</v>
      </c>
      <c r="D3" s="62" t="s">
        <v>3</v>
      </c>
      <c r="E3" s="63"/>
      <c r="F3" s="64" t="s">
        <v>2</v>
      </c>
      <c r="G3" s="62"/>
      <c r="H3" s="42"/>
      <c r="I3" s="179"/>
      <c r="J3" s="180"/>
      <c r="K3" s="181"/>
      <c r="L3" s="182" t="s">
        <v>62</v>
      </c>
      <c r="M3" s="179"/>
      <c r="N3" s="183" t="s">
        <v>61</v>
      </c>
      <c r="O3" s="182"/>
    </row>
    <row r="4" spans="1:15" ht="30" x14ac:dyDescent="0.25">
      <c r="A4" s="2" t="s">
        <v>4</v>
      </c>
      <c r="B4" s="2" t="s">
        <v>25</v>
      </c>
      <c r="C4" s="2" t="s">
        <v>26</v>
      </c>
      <c r="D4" s="3" t="s">
        <v>0</v>
      </c>
      <c r="E4" s="14" t="s">
        <v>1</v>
      </c>
      <c r="F4" s="15" t="s">
        <v>0</v>
      </c>
      <c r="G4" s="3" t="s">
        <v>1</v>
      </c>
      <c r="H4" s="3"/>
      <c r="I4" s="184" t="s">
        <v>4</v>
      </c>
      <c r="J4" s="184" t="s">
        <v>25</v>
      </c>
      <c r="K4" s="184" t="s">
        <v>26</v>
      </c>
      <c r="L4" s="3" t="s">
        <v>63</v>
      </c>
      <c r="M4" s="14" t="s">
        <v>64</v>
      </c>
      <c r="N4" s="3" t="s">
        <v>63</v>
      </c>
      <c r="O4" s="3" t="s">
        <v>64</v>
      </c>
    </row>
    <row r="5" spans="1:15" x14ac:dyDescent="0.25">
      <c r="A5" s="8" t="s">
        <v>8</v>
      </c>
      <c r="B5" s="8" t="s">
        <v>29</v>
      </c>
      <c r="C5" s="10">
        <v>578</v>
      </c>
      <c r="D5" s="11">
        <v>6.7430459021146998</v>
      </c>
      <c r="E5" s="9">
        <f t="shared" ref="E5:E22" si="0">C5*D5</f>
        <v>3897.4805314222963</v>
      </c>
      <c r="F5" s="1">
        <v>6.7430459021146998</v>
      </c>
      <c r="G5" s="9">
        <f>F5*C5</f>
        <v>3897.4805314222963</v>
      </c>
      <c r="H5" s="9"/>
      <c r="I5" s="185" t="s">
        <v>5</v>
      </c>
      <c r="J5" s="185" t="s">
        <v>27</v>
      </c>
      <c r="K5" s="185">
        <v>420</v>
      </c>
      <c r="L5" s="186">
        <v>82</v>
      </c>
      <c r="M5" s="187">
        <f>K5+L5</f>
        <v>502</v>
      </c>
      <c r="N5" s="1">
        <v>72</v>
      </c>
      <c r="O5" s="188">
        <f>K5+N5</f>
        <v>492</v>
      </c>
    </row>
    <row r="6" spans="1:15" x14ac:dyDescent="0.25">
      <c r="A6" s="8" t="s">
        <v>9</v>
      </c>
      <c r="B6" s="8" t="s">
        <v>29</v>
      </c>
      <c r="C6" s="10">
        <v>56.7</v>
      </c>
      <c r="D6" s="11">
        <v>45.121413632591889</v>
      </c>
      <c r="E6" s="9">
        <f t="shared" si="0"/>
        <v>2558.3841529679603</v>
      </c>
      <c r="F6" s="1">
        <v>45.121413632591889</v>
      </c>
      <c r="G6" s="9">
        <f>F6*C6</f>
        <v>2558.3841529679603</v>
      </c>
      <c r="H6" s="9"/>
      <c r="I6" s="185" t="s">
        <v>6</v>
      </c>
      <c r="J6" s="185" t="s">
        <v>27</v>
      </c>
      <c r="K6" s="185">
        <v>1050</v>
      </c>
      <c r="L6" s="186">
        <v>203</v>
      </c>
      <c r="M6" s="187">
        <f>K6+L6</f>
        <v>1253</v>
      </c>
      <c r="N6" s="1">
        <v>181</v>
      </c>
      <c r="O6" s="188">
        <f>K6+N6</f>
        <v>1231</v>
      </c>
    </row>
    <row r="7" spans="1:15" x14ac:dyDescent="0.25">
      <c r="A7" s="8" t="s">
        <v>10</v>
      </c>
      <c r="B7" s="8" t="s">
        <v>30</v>
      </c>
      <c r="C7" s="10">
        <v>267.57</v>
      </c>
      <c r="D7" s="5">
        <v>36.202236561188798</v>
      </c>
      <c r="E7" s="9">
        <f t="shared" si="0"/>
        <v>9686.632436677286</v>
      </c>
      <c r="F7" s="1">
        <v>36.202236561188798</v>
      </c>
      <c r="G7" s="9">
        <f>F7*C7</f>
        <v>9686.632436677286</v>
      </c>
      <c r="H7" s="9"/>
      <c r="I7" s="185" t="s">
        <v>7</v>
      </c>
      <c r="J7" s="185" t="s">
        <v>27</v>
      </c>
      <c r="K7" s="185">
        <v>2460</v>
      </c>
      <c r="L7" s="186">
        <v>480</v>
      </c>
      <c r="M7" s="187">
        <f>K7+L7</f>
        <v>2940</v>
      </c>
      <c r="N7" s="1">
        <v>423</v>
      </c>
      <c r="O7" s="188">
        <f>K7+N7</f>
        <v>2883</v>
      </c>
    </row>
    <row r="8" spans="1:15" x14ac:dyDescent="0.25">
      <c r="A8" s="8" t="s">
        <v>11</v>
      </c>
      <c r="B8" s="8" t="s">
        <v>30</v>
      </c>
      <c r="C8" s="10">
        <v>157.85999999999999</v>
      </c>
      <c r="D8" s="5">
        <v>43.381989058500828</v>
      </c>
      <c r="E8" s="9">
        <f t="shared" si="0"/>
        <v>6848.28079277494</v>
      </c>
      <c r="F8" s="1">
        <v>43.381989058500828</v>
      </c>
      <c r="G8" s="9">
        <f>F8*C8</f>
        <v>6848.28079277494</v>
      </c>
      <c r="H8" s="9"/>
      <c r="I8" s="8"/>
      <c r="J8" s="8"/>
      <c r="K8" s="10"/>
      <c r="L8" s="11"/>
      <c r="M8" s="9"/>
      <c r="N8" s="1"/>
      <c r="O8" s="9"/>
    </row>
    <row r="9" spans="1:15" x14ac:dyDescent="0.25">
      <c r="A9" s="8" t="s">
        <v>12</v>
      </c>
      <c r="B9" s="8" t="s">
        <v>31</v>
      </c>
      <c r="C9" s="10">
        <v>25.89</v>
      </c>
      <c r="D9" s="5">
        <v>316.65669235825357</v>
      </c>
      <c r="E9" s="9">
        <f t="shared" si="0"/>
        <v>8198.2417651551841</v>
      </c>
      <c r="F9" s="1">
        <v>316.65669235825357</v>
      </c>
      <c r="G9" s="9">
        <f>F9*C9</f>
        <v>8198.2417651551841</v>
      </c>
      <c r="H9" s="9"/>
      <c r="I9" s="8"/>
      <c r="J9" s="8"/>
      <c r="K9" s="10"/>
      <c r="L9" s="11"/>
      <c r="M9" s="9"/>
      <c r="N9" s="1"/>
      <c r="O9" s="9"/>
    </row>
    <row r="10" spans="1:15" x14ac:dyDescent="0.25">
      <c r="A10" s="8" t="s">
        <v>68</v>
      </c>
      <c r="B10" s="8" t="s">
        <v>30</v>
      </c>
      <c r="C10" s="10">
        <v>208.6</v>
      </c>
      <c r="D10" s="57">
        <v>36.165227527697503</v>
      </c>
      <c r="E10" s="9">
        <f t="shared" si="0"/>
        <v>7544.0664622776994</v>
      </c>
      <c r="F10" s="1">
        <v>36.165227527697503</v>
      </c>
      <c r="G10" s="9">
        <f>C10*F10</f>
        <v>7544.0664622776994</v>
      </c>
      <c r="H10" s="9"/>
      <c r="I10" s="8"/>
      <c r="J10" s="8"/>
      <c r="K10" s="10"/>
      <c r="L10" s="11"/>
      <c r="M10" s="9"/>
      <c r="N10" s="1"/>
      <c r="O10" s="9"/>
    </row>
    <row r="11" spans="1:15" x14ac:dyDescent="0.25">
      <c r="A11" s="8" t="s">
        <v>69</v>
      </c>
      <c r="B11" s="8" t="s">
        <v>30</v>
      </c>
      <c r="C11" s="10">
        <v>55.05</v>
      </c>
      <c r="D11" s="57">
        <v>45.876397915814387</v>
      </c>
      <c r="E11" s="9">
        <f t="shared" si="0"/>
        <v>2525.4957052655818</v>
      </c>
      <c r="F11" s="1">
        <v>45.876397915814387</v>
      </c>
      <c r="G11" s="9">
        <f>C11*F11</f>
        <v>2525.4957052655818</v>
      </c>
      <c r="H11" s="9"/>
      <c r="I11" s="8"/>
      <c r="J11" s="8"/>
      <c r="K11" s="10"/>
      <c r="L11" s="11"/>
      <c r="M11" s="9"/>
      <c r="N11" s="1"/>
      <c r="O11" s="9"/>
    </row>
    <row r="12" spans="1:15" x14ac:dyDescent="0.25">
      <c r="A12" s="8" t="s">
        <v>13</v>
      </c>
      <c r="B12" s="8" t="s">
        <v>30</v>
      </c>
      <c r="C12" s="10">
        <v>65.89500000000001</v>
      </c>
      <c r="D12" s="11">
        <v>123.57316282744777</v>
      </c>
      <c r="E12" s="9">
        <f t="shared" si="0"/>
        <v>8142.8535645146721</v>
      </c>
      <c r="F12" s="1">
        <v>123.57316282744777</v>
      </c>
      <c r="G12" s="9">
        <f t="shared" ref="G12:G25" si="1">F12*C12</f>
        <v>8142.8535645146721</v>
      </c>
      <c r="H12" s="9"/>
      <c r="I12" s="8"/>
      <c r="J12" s="8"/>
      <c r="K12" s="10"/>
      <c r="L12" s="5"/>
      <c r="M12" s="9"/>
      <c r="N12" s="1"/>
      <c r="O12" s="9"/>
    </row>
    <row r="13" spans="1:15" x14ac:dyDescent="0.25">
      <c r="A13" s="8" t="s">
        <v>14</v>
      </c>
      <c r="B13" s="8" t="s">
        <v>30</v>
      </c>
      <c r="C13" s="10">
        <v>656</v>
      </c>
      <c r="D13" s="11">
        <v>11.983525044482658</v>
      </c>
      <c r="E13" s="9">
        <f t="shared" si="0"/>
        <v>7861.1924291806235</v>
      </c>
      <c r="F13" s="1">
        <v>11.983525044482658</v>
      </c>
      <c r="G13" s="9">
        <f t="shared" si="1"/>
        <v>7861.1924291806235</v>
      </c>
      <c r="H13" s="9"/>
      <c r="I13" s="8"/>
      <c r="J13" s="8"/>
      <c r="K13" s="10"/>
      <c r="L13" s="5"/>
      <c r="M13" s="9"/>
      <c r="N13" s="1"/>
      <c r="O13" s="9"/>
    </row>
    <row r="14" spans="1:15" x14ac:dyDescent="0.25">
      <c r="A14" s="8" t="s">
        <v>15</v>
      </c>
      <c r="B14" s="8" t="s">
        <v>30</v>
      </c>
      <c r="C14" s="10">
        <v>830.26</v>
      </c>
      <c r="D14" s="11">
        <v>8.9117752647048274</v>
      </c>
      <c r="E14" s="9">
        <f t="shared" si="0"/>
        <v>7399.0905312738296</v>
      </c>
      <c r="F14" s="1">
        <v>8.9117752647048274</v>
      </c>
      <c r="G14" s="9">
        <f t="shared" si="1"/>
        <v>7399.0905312738296</v>
      </c>
      <c r="H14" s="9"/>
      <c r="I14" s="8"/>
      <c r="J14" s="8"/>
      <c r="K14" s="10"/>
      <c r="L14" s="5"/>
      <c r="M14" s="9"/>
      <c r="N14" s="1"/>
      <c r="O14" s="9"/>
    </row>
    <row r="15" spans="1:15" x14ac:dyDescent="0.25">
      <c r="A15" s="8" t="s">
        <v>16</v>
      </c>
      <c r="B15" s="8" t="s">
        <v>25</v>
      </c>
      <c r="C15" s="8">
        <v>4</v>
      </c>
      <c r="D15" s="6">
        <v>21.94635686034038</v>
      </c>
      <c r="E15" s="9">
        <f t="shared" si="0"/>
        <v>87.78542744136152</v>
      </c>
      <c r="F15" s="1">
        <v>21.94635686034038</v>
      </c>
      <c r="G15" s="9">
        <f t="shared" si="1"/>
        <v>87.78542744136152</v>
      </c>
      <c r="H15" s="9"/>
      <c r="I15" s="8"/>
      <c r="J15" s="8"/>
      <c r="K15" s="10"/>
      <c r="L15" s="11"/>
      <c r="M15" s="9"/>
      <c r="N15" s="1"/>
      <c r="O15" s="9"/>
    </row>
    <row r="16" spans="1:15" x14ac:dyDescent="0.25">
      <c r="A16" s="8" t="s">
        <v>17</v>
      </c>
      <c r="B16" s="8" t="s">
        <v>32</v>
      </c>
      <c r="C16" s="19">
        <v>250</v>
      </c>
      <c r="D16" s="16">
        <v>6.1434995595556545</v>
      </c>
      <c r="E16" s="9">
        <f t="shared" si="0"/>
        <v>1535.8748898889137</v>
      </c>
      <c r="F16" s="13">
        <v>6.1434995595556545</v>
      </c>
      <c r="G16" s="9">
        <f t="shared" si="1"/>
        <v>1535.8748898889137</v>
      </c>
      <c r="H16" s="9"/>
      <c r="I16" s="8"/>
      <c r="J16" s="8"/>
      <c r="K16" s="10"/>
      <c r="L16" s="11"/>
      <c r="M16" s="9"/>
      <c r="N16" s="1"/>
      <c r="O16" s="9"/>
    </row>
    <row r="17" spans="1:32" x14ac:dyDescent="0.25">
      <c r="A17" s="8" t="s">
        <v>18</v>
      </c>
      <c r="B17" s="8" t="s">
        <v>32</v>
      </c>
      <c r="C17" s="10">
        <v>32</v>
      </c>
      <c r="D17" s="16">
        <v>5.684587544263545</v>
      </c>
      <c r="E17" s="9">
        <f t="shared" si="0"/>
        <v>181.90680141643344</v>
      </c>
      <c r="F17" s="13">
        <v>5.684587544263545</v>
      </c>
      <c r="G17" s="9">
        <f t="shared" si="1"/>
        <v>181.90680141643344</v>
      </c>
      <c r="H17" s="9"/>
      <c r="I17" s="8"/>
      <c r="J17" s="8"/>
      <c r="K17" s="10"/>
      <c r="L17" s="11"/>
      <c r="M17" s="9"/>
      <c r="N17" s="1"/>
      <c r="O17" s="9"/>
    </row>
    <row r="18" spans="1:32" x14ac:dyDescent="0.25">
      <c r="A18" s="8" t="s">
        <v>19</v>
      </c>
      <c r="B18" s="8" t="s">
        <v>32</v>
      </c>
      <c r="C18" s="10">
        <v>29</v>
      </c>
      <c r="D18" s="16">
        <v>8.6971228704552939</v>
      </c>
      <c r="E18" s="9">
        <f t="shared" si="0"/>
        <v>252.21656324320352</v>
      </c>
      <c r="F18" s="13">
        <v>8.6971228704552939</v>
      </c>
      <c r="G18" s="9">
        <f t="shared" si="1"/>
        <v>252.21656324320352</v>
      </c>
      <c r="H18" s="9"/>
      <c r="I18" s="8"/>
      <c r="J18" s="8"/>
      <c r="K18" s="8"/>
      <c r="L18" s="6"/>
      <c r="M18" s="9"/>
      <c r="N18" s="1"/>
      <c r="O18" s="9"/>
    </row>
    <row r="19" spans="1:32" x14ac:dyDescent="0.25">
      <c r="A19" s="8" t="s">
        <v>20</v>
      </c>
      <c r="B19" s="12" t="s">
        <v>32</v>
      </c>
      <c r="C19" s="10">
        <v>233</v>
      </c>
      <c r="D19" s="17">
        <v>4.1450117510255016</v>
      </c>
      <c r="E19" s="9">
        <f t="shared" si="0"/>
        <v>965.7877379889419</v>
      </c>
      <c r="F19" s="1">
        <v>4.1450117510255016</v>
      </c>
      <c r="G19" s="9">
        <f t="shared" si="1"/>
        <v>965.7877379889419</v>
      </c>
      <c r="H19" s="9"/>
      <c r="I19" s="8"/>
      <c r="J19" s="8"/>
      <c r="K19" s="19"/>
      <c r="L19" s="16"/>
      <c r="M19" s="9"/>
      <c r="N19" s="13"/>
      <c r="O19" s="9"/>
    </row>
    <row r="20" spans="1:32" x14ac:dyDescent="0.25">
      <c r="A20" s="8" t="s">
        <v>21</v>
      </c>
      <c r="B20" s="8" t="s">
        <v>31</v>
      </c>
      <c r="C20" s="10">
        <v>3.88</v>
      </c>
      <c r="D20" s="16">
        <v>235.96219573382496</v>
      </c>
      <c r="E20" s="9">
        <f t="shared" si="0"/>
        <v>915.53331944724084</v>
      </c>
      <c r="F20" s="13">
        <v>235.96219573382496</v>
      </c>
      <c r="G20" s="9">
        <f t="shared" si="1"/>
        <v>915.53331944724084</v>
      </c>
      <c r="H20" s="9"/>
      <c r="I20" s="8"/>
      <c r="J20" s="8"/>
      <c r="K20" s="10"/>
      <c r="L20" s="16"/>
      <c r="M20" s="9"/>
      <c r="N20" s="13"/>
      <c r="O20" s="9"/>
    </row>
    <row r="21" spans="1:32" x14ac:dyDescent="0.25">
      <c r="A21" s="8" t="s">
        <v>22</v>
      </c>
      <c r="B21" s="8" t="s">
        <v>31</v>
      </c>
      <c r="C21" s="10">
        <v>3.88</v>
      </c>
      <c r="D21" s="16">
        <v>18.59333842602868</v>
      </c>
      <c r="E21" s="9">
        <f t="shared" si="0"/>
        <v>72.142153092991279</v>
      </c>
      <c r="F21" s="13">
        <v>18.59333842602868</v>
      </c>
      <c r="G21" s="9">
        <f t="shared" si="1"/>
        <v>72.142153092991279</v>
      </c>
      <c r="H21" s="9"/>
      <c r="I21" s="8"/>
      <c r="J21" s="8"/>
      <c r="K21" s="10"/>
      <c r="L21" s="16"/>
      <c r="M21" s="9"/>
      <c r="N21" s="13"/>
      <c r="O21" s="9"/>
    </row>
    <row r="22" spans="1:32" x14ac:dyDescent="0.25">
      <c r="A22" s="8" t="s">
        <v>23</v>
      </c>
      <c r="B22" s="8" t="s">
        <v>30</v>
      </c>
      <c r="C22" s="10">
        <v>407.56</v>
      </c>
      <c r="D22" s="18">
        <v>100.60535664274752</v>
      </c>
      <c r="E22" s="9">
        <f t="shared" si="0"/>
        <v>41002.719153318183</v>
      </c>
      <c r="F22" s="1">
        <v>100.60535664274752</v>
      </c>
      <c r="G22" s="9">
        <f t="shared" si="1"/>
        <v>41002.719153318183</v>
      </c>
      <c r="H22" s="9"/>
      <c r="I22" s="8"/>
      <c r="J22" s="12"/>
      <c r="K22" s="10"/>
      <c r="L22" s="17"/>
      <c r="M22" s="9"/>
      <c r="N22" s="1"/>
      <c r="O22" s="9"/>
    </row>
    <row r="23" spans="1:32" x14ac:dyDescent="0.25">
      <c r="A23" s="8" t="s">
        <v>67</v>
      </c>
      <c r="B23" s="8" t="s">
        <v>30</v>
      </c>
      <c r="C23" s="10">
        <v>27.76</v>
      </c>
      <c r="D23" s="18"/>
      <c r="E23" s="9"/>
      <c r="F23" s="1">
        <v>100.61</v>
      </c>
      <c r="G23" s="9">
        <f t="shared" si="1"/>
        <v>2792.9336000000003</v>
      </c>
      <c r="H23" s="9"/>
      <c r="I23" s="8"/>
      <c r="J23" s="8"/>
      <c r="K23" s="10"/>
      <c r="L23" s="16"/>
      <c r="M23" s="9"/>
      <c r="N23" s="13"/>
      <c r="O23" s="9"/>
    </row>
    <row r="24" spans="1:32" x14ac:dyDescent="0.25">
      <c r="A24" s="8" t="s">
        <v>28</v>
      </c>
      <c r="B24" s="8" t="s">
        <v>29</v>
      </c>
      <c r="C24" s="8">
        <v>136.43</v>
      </c>
      <c r="D24" s="6">
        <v>46.03923766317611</v>
      </c>
      <c r="E24" s="9">
        <f>C24*D24</f>
        <v>6281.1331943871173</v>
      </c>
      <c r="F24" s="1">
        <v>46.03923766317611</v>
      </c>
      <c r="G24" s="9">
        <f t="shared" si="1"/>
        <v>6281.1331943871173</v>
      </c>
      <c r="H24" s="9"/>
      <c r="I24" s="8"/>
      <c r="J24" s="8"/>
      <c r="K24" s="10"/>
      <c r="L24" s="16"/>
      <c r="M24" s="9"/>
      <c r="N24" s="13"/>
      <c r="O24" s="9"/>
    </row>
    <row r="25" spans="1:32" ht="18" customHeight="1" x14ac:dyDescent="0.25">
      <c r="A25" s="8" t="s">
        <v>24</v>
      </c>
      <c r="B25" s="8" t="s">
        <v>25</v>
      </c>
      <c r="C25" s="8">
        <v>1</v>
      </c>
      <c r="D25" s="7">
        <v>7330.275638327842</v>
      </c>
      <c r="E25" s="9">
        <f>C25*D25</f>
        <v>7330.275638327842</v>
      </c>
      <c r="F25" s="1">
        <v>7330.275638327842</v>
      </c>
      <c r="G25" s="9">
        <f t="shared" si="1"/>
        <v>7330.275638327842</v>
      </c>
      <c r="H25" s="9"/>
      <c r="I25" s="8"/>
      <c r="J25" s="8"/>
      <c r="K25" s="10"/>
      <c r="L25" s="18"/>
      <c r="M25" s="9"/>
      <c r="N25" s="1"/>
      <c r="O25" s="9"/>
    </row>
    <row r="26" spans="1:32" x14ac:dyDescent="0.25">
      <c r="H26" s="9"/>
      <c r="I26" s="8"/>
      <c r="J26" s="8"/>
      <c r="K26" s="10"/>
      <c r="L26" s="18"/>
      <c r="M26" s="9"/>
      <c r="N26" s="1"/>
      <c r="O26" s="9"/>
    </row>
    <row r="27" spans="1:32" x14ac:dyDescent="0.25">
      <c r="H27" s="9"/>
      <c r="I27" s="8"/>
      <c r="J27" s="8"/>
      <c r="K27" s="8"/>
      <c r="L27" s="6"/>
      <c r="M27" s="9"/>
      <c r="N27" s="1"/>
      <c r="O27" s="9"/>
    </row>
    <row r="28" spans="1:32" x14ac:dyDescent="0.25">
      <c r="H28" s="46"/>
      <c r="I28" s="8"/>
      <c r="J28" s="8"/>
      <c r="K28" s="8"/>
      <c r="L28" s="7"/>
      <c r="M28" s="9"/>
      <c r="N28" s="1"/>
      <c r="O28" s="9"/>
    </row>
    <row r="29" spans="1:32" ht="50.1" customHeight="1" x14ac:dyDescent="0.25">
      <c r="H29" s="47"/>
      <c r="I29" s="47"/>
      <c r="J29" s="47"/>
      <c r="K29" s="47"/>
      <c r="L29" s="47"/>
      <c r="M29" s="47"/>
      <c r="N29" s="47"/>
      <c r="O29" s="47"/>
      <c r="P29" s="47"/>
      <c r="Q29" s="47"/>
      <c r="Z29" s="47"/>
      <c r="AA29" s="47"/>
      <c r="AB29" s="47"/>
      <c r="AC29" s="47"/>
      <c r="AD29" s="47"/>
      <c r="AE29" s="47"/>
      <c r="AF29" s="47"/>
    </row>
    <row r="30" spans="1:32" ht="50.1" customHeight="1" x14ac:dyDescent="0.25">
      <c r="H30" s="47"/>
      <c r="I30" s="47"/>
      <c r="J30" s="65"/>
      <c r="K30" s="65"/>
      <c r="L30" s="61"/>
      <c r="M30" s="61"/>
      <c r="N30" s="61"/>
      <c r="O30" s="61"/>
      <c r="P30" s="61"/>
      <c r="Q30" s="61"/>
      <c r="Z30" s="47"/>
      <c r="AA30" s="47"/>
      <c r="AB30" s="47"/>
      <c r="AC30" s="47"/>
      <c r="AD30" s="47"/>
      <c r="AE30" s="47"/>
      <c r="AF30" s="47"/>
    </row>
    <row r="31" spans="1:32" ht="50.1" customHeight="1" x14ac:dyDescent="0.25">
      <c r="H31" s="47"/>
      <c r="I31" s="47"/>
      <c r="J31" s="67"/>
      <c r="K31" s="67"/>
      <c r="L31" s="68"/>
      <c r="M31" s="68"/>
      <c r="N31" s="68"/>
      <c r="O31" s="68"/>
      <c r="P31" s="68"/>
      <c r="Q31" s="68"/>
      <c r="Z31" s="47"/>
      <c r="AA31" s="47"/>
      <c r="AB31" s="47"/>
      <c r="AC31" s="47"/>
      <c r="AD31" s="47"/>
      <c r="AE31" s="47"/>
      <c r="AF31" s="47"/>
    </row>
    <row r="32" spans="1:32" ht="50.1" customHeight="1" x14ac:dyDescent="0.25">
      <c r="H32" s="47"/>
      <c r="I32" s="47"/>
      <c r="J32" s="72"/>
      <c r="K32" s="72"/>
      <c r="L32" s="66"/>
      <c r="M32" s="66"/>
      <c r="N32" s="66"/>
      <c r="O32" s="66"/>
      <c r="P32" s="66"/>
      <c r="Q32" s="66"/>
      <c r="Z32" s="47"/>
      <c r="AA32" s="47"/>
      <c r="AB32" s="47"/>
      <c r="AC32" s="47"/>
      <c r="AD32" s="47"/>
      <c r="AE32" s="47"/>
      <c r="AF32" s="47"/>
    </row>
    <row r="33" spans="8:32" ht="50.1" customHeight="1" x14ac:dyDescent="0.25">
      <c r="H33" s="47"/>
      <c r="I33" s="47"/>
      <c r="J33" s="72"/>
      <c r="K33" s="72"/>
      <c r="L33" s="66"/>
      <c r="M33" s="66"/>
      <c r="N33" s="73"/>
      <c r="O33" s="73"/>
      <c r="P33" s="66"/>
      <c r="Q33" s="66"/>
      <c r="Z33" s="47"/>
      <c r="AA33" s="47"/>
      <c r="AB33" s="47"/>
      <c r="AC33" s="47"/>
      <c r="AD33" s="47"/>
      <c r="AE33" s="47"/>
      <c r="AF33" s="47"/>
    </row>
    <row r="34" spans="8:32" ht="50.1" customHeight="1" x14ac:dyDescent="0.25">
      <c r="H34" s="47"/>
      <c r="I34" s="47"/>
      <c r="J34" s="74"/>
      <c r="K34" s="74"/>
      <c r="L34" s="70"/>
      <c r="M34" s="70"/>
      <c r="N34" s="70"/>
      <c r="O34" s="70"/>
      <c r="P34" s="70"/>
      <c r="Q34" s="61"/>
      <c r="Z34" s="47"/>
      <c r="AA34" s="47"/>
      <c r="AB34" s="47"/>
      <c r="AC34" s="47"/>
      <c r="AD34" s="47"/>
      <c r="AE34" s="47"/>
      <c r="AF34" s="47"/>
    </row>
    <row r="35" spans="8:32" ht="50.1" customHeight="1" x14ac:dyDescent="0.25">
      <c r="H35" s="47"/>
      <c r="I35" s="47"/>
      <c r="J35" s="54"/>
      <c r="K35" s="54"/>
      <c r="L35" s="50"/>
      <c r="M35" s="51"/>
      <c r="N35" s="50"/>
      <c r="O35" s="51"/>
      <c r="P35" s="70"/>
      <c r="Q35" s="70"/>
      <c r="Z35" s="47"/>
      <c r="AA35" s="47"/>
      <c r="AB35" s="47"/>
      <c r="AC35" s="47"/>
      <c r="AD35" s="47"/>
      <c r="AE35" s="47"/>
      <c r="AF35" s="47"/>
    </row>
    <row r="36" spans="8:32" ht="50.1" customHeight="1" x14ac:dyDescent="0.25">
      <c r="H36" s="47"/>
      <c r="I36" s="47"/>
      <c r="J36" s="67"/>
      <c r="K36" s="67"/>
      <c r="L36" s="71"/>
      <c r="M36" s="71"/>
      <c r="N36" s="71"/>
      <c r="O36" s="71"/>
      <c r="P36" s="71"/>
      <c r="Q36" s="71"/>
      <c r="Z36" s="47"/>
      <c r="AA36" s="47"/>
      <c r="AB36" s="47"/>
      <c r="AC36" s="47"/>
      <c r="AD36" s="47"/>
      <c r="AE36" s="47"/>
      <c r="AF36" s="47"/>
    </row>
    <row r="37" spans="8:32" ht="50.1" customHeight="1" x14ac:dyDescent="0.25">
      <c r="H37" s="47"/>
      <c r="I37" s="47"/>
      <c r="J37" s="52"/>
      <c r="K37" s="44"/>
      <c r="L37" s="49"/>
      <c r="M37" s="44"/>
      <c r="N37" s="49"/>
      <c r="O37" s="48"/>
      <c r="P37" s="44"/>
      <c r="Q37" s="48"/>
      <c r="Z37" s="47"/>
      <c r="AA37" s="47"/>
      <c r="AB37" s="47"/>
      <c r="AC37" s="47"/>
      <c r="AD37" s="47"/>
      <c r="AE37" s="47"/>
      <c r="AF37" s="47"/>
    </row>
    <row r="38" spans="8:32" ht="50.1" customHeight="1" x14ac:dyDescent="0.25">
      <c r="H38" s="47"/>
      <c r="I38" s="47"/>
      <c r="J38" s="52"/>
      <c r="K38" s="44"/>
      <c r="L38" s="49"/>
      <c r="M38" s="44"/>
      <c r="N38" s="49"/>
      <c r="O38" s="48"/>
      <c r="P38" s="69"/>
      <c r="Q38" s="69"/>
      <c r="Z38" s="47"/>
      <c r="AA38" s="47"/>
      <c r="AB38" s="47"/>
      <c r="AC38" s="47"/>
      <c r="AD38" s="47"/>
      <c r="AE38" s="47"/>
      <c r="AF38" s="47"/>
    </row>
    <row r="39" spans="8:32" ht="50.1" customHeight="1" x14ac:dyDescent="0.25">
      <c r="H39" s="47"/>
      <c r="I39" s="47"/>
      <c r="J39" s="52"/>
      <c r="K39" s="44"/>
      <c r="L39" s="68"/>
      <c r="M39" s="68"/>
      <c r="N39" s="55"/>
      <c r="O39" s="48"/>
      <c r="P39" s="75"/>
      <c r="Q39" s="76"/>
      <c r="Z39" s="47"/>
      <c r="AA39" s="47"/>
      <c r="AB39" s="47"/>
      <c r="AC39" s="47"/>
      <c r="AD39" s="47"/>
      <c r="AE39" s="47"/>
      <c r="AF39" s="47"/>
    </row>
    <row r="40" spans="8:32" ht="50.1" customHeight="1" x14ac:dyDescent="0.25">
      <c r="H40" s="47"/>
      <c r="I40" s="47"/>
      <c r="J40" s="52"/>
      <c r="K40" s="44"/>
      <c r="L40" s="75"/>
      <c r="M40" s="75"/>
      <c r="N40" s="55"/>
      <c r="O40" s="48"/>
      <c r="P40" s="75"/>
      <c r="Q40" s="75"/>
      <c r="Z40" s="47"/>
      <c r="AA40" s="47"/>
      <c r="AB40" s="47"/>
      <c r="AC40" s="47"/>
      <c r="AD40" s="47"/>
      <c r="AE40" s="47"/>
      <c r="AF40" s="47"/>
    </row>
    <row r="41" spans="8:32" ht="50.1" customHeight="1" x14ac:dyDescent="0.25">
      <c r="H41" s="47"/>
      <c r="I41" s="47"/>
      <c r="J41" s="52"/>
      <c r="K41" s="44"/>
      <c r="L41" s="75"/>
      <c r="M41" s="75"/>
      <c r="N41" s="55"/>
      <c r="O41" s="48"/>
      <c r="P41" s="75"/>
      <c r="Q41" s="75"/>
      <c r="Z41" s="47"/>
      <c r="AA41" s="47"/>
      <c r="AB41" s="47"/>
      <c r="AC41" s="47"/>
      <c r="AD41" s="47"/>
      <c r="AE41" s="47"/>
      <c r="AF41" s="47"/>
    </row>
    <row r="42" spans="8:32" ht="50.1" customHeight="1" x14ac:dyDescent="0.25">
      <c r="H42" s="47"/>
      <c r="I42" s="47"/>
      <c r="J42" s="52"/>
      <c r="K42" s="44"/>
      <c r="L42" s="49"/>
      <c r="M42" s="44"/>
      <c r="N42" s="49"/>
      <c r="O42" s="48"/>
      <c r="P42" s="44"/>
      <c r="Q42" s="48"/>
      <c r="Z42" s="47"/>
      <c r="AA42" s="47"/>
      <c r="AB42" s="47"/>
      <c r="AC42" s="47"/>
      <c r="AD42" s="47"/>
      <c r="AE42" s="47"/>
      <c r="AF42" s="47"/>
    </row>
    <row r="43" spans="8:32" ht="50.1" customHeight="1" x14ac:dyDescent="0.25">
      <c r="H43" s="47"/>
      <c r="I43" s="47"/>
      <c r="J43" s="56"/>
      <c r="K43" s="75"/>
      <c r="L43" s="75"/>
      <c r="M43" s="75"/>
      <c r="N43" s="55"/>
      <c r="O43" s="48"/>
      <c r="P43" s="44"/>
      <c r="Q43" s="45"/>
      <c r="Z43" s="47"/>
      <c r="AA43" s="47"/>
      <c r="AB43" s="47"/>
      <c r="AC43" s="47"/>
      <c r="AD43" s="47"/>
      <c r="AE43" s="47"/>
      <c r="AF43" s="47"/>
    </row>
    <row r="44" spans="8:32" ht="50.1" customHeight="1" x14ac:dyDescent="0.25">
      <c r="H44" s="47"/>
      <c r="I44" s="47"/>
      <c r="J44" s="52"/>
      <c r="K44" s="75"/>
      <c r="L44" s="75"/>
      <c r="M44" s="75"/>
      <c r="N44" s="55"/>
      <c r="O44" s="48"/>
      <c r="P44" s="44"/>
      <c r="Q44" s="48"/>
      <c r="Z44" s="47"/>
      <c r="AA44" s="47"/>
      <c r="AB44" s="47"/>
      <c r="AC44" s="47"/>
      <c r="AD44" s="47"/>
      <c r="AE44" s="47"/>
      <c r="AF44" s="47"/>
    </row>
    <row r="45" spans="8:32" ht="50.1" customHeight="1" x14ac:dyDescent="0.25">
      <c r="H45" s="47"/>
      <c r="I45" s="47"/>
      <c r="J45" s="52"/>
      <c r="K45" s="44"/>
      <c r="L45" s="49"/>
      <c r="M45" s="44"/>
      <c r="N45" s="49"/>
      <c r="O45" s="48"/>
      <c r="P45" s="44"/>
      <c r="Q45" s="48"/>
      <c r="Z45" s="47"/>
      <c r="AA45" s="47"/>
      <c r="AB45" s="47"/>
      <c r="AC45" s="47"/>
      <c r="AD45" s="47"/>
      <c r="AE45" s="47"/>
      <c r="AF45" s="47"/>
    </row>
    <row r="46" spans="8:32" ht="50.1" customHeight="1" x14ac:dyDescent="0.25">
      <c r="H46" s="47"/>
      <c r="I46" s="47"/>
      <c r="J46" s="53"/>
      <c r="K46" s="53"/>
      <c r="L46" s="53"/>
      <c r="M46" s="53"/>
      <c r="N46" s="53"/>
      <c r="O46" s="53"/>
      <c r="P46" s="53"/>
      <c r="Q46" s="53"/>
      <c r="Z46" s="47"/>
      <c r="AA46" s="47"/>
      <c r="AB46" s="47"/>
      <c r="AC46" s="47"/>
      <c r="AD46" s="47"/>
      <c r="AE46" s="47"/>
      <c r="AF46" s="47"/>
    </row>
    <row r="47" spans="8:32" ht="50.1" customHeight="1" x14ac:dyDescent="0.25"/>
    <row r="48" spans="8:32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  <row r="53" ht="50.1" customHeight="1" x14ac:dyDescent="0.25"/>
    <row r="54" ht="50.1" customHeight="1" x14ac:dyDescent="0.25"/>
    <row r="55" ht="50.1" customHeight="1" x14ac:dyDescent="0.25"/>
    <row r="56" ht="50.1" customHeight="1" x14ac:dyDescent="0.25"/>
    <row r="57" ht="50.1" customHeight="1" x14ac:dyDescent="0.25"/>
    <row r="58" ht="50.1" customHeight="1" x14ac:dyDescent="0.25"/>
    <row r="59" ht="50.1" customHeight="1" x14ac:dyDescent="0.25"/>
    <row r="60" ht="50.1" customHeight="1" x14ac:dyDescent="0.25"/>
    <row r="61" ht="50.1" customHeight="1" x14ac:dyDescent="0.25"/>
    <row r="62" ht="50.1" customHeight="1" x14ac:dyDescent="0.25"/>
    <row r="63" ht="50.1" customHeight="1" x14ac:dyDescent="0.25"/>
    <row r="64" ht="50.1" customHeight="1" x14ac:dyDescent="0.25"/>
    <row r="65" spans="19:20" ht="140.1" customHeight="1" x14ac:dyDescent="0.25"/>
    <row r="66" spans="19:20" ht="140.1" customHeight="1" x14ac:dyDescent="0.25"/>
    <row r="67" spans="19:20" ht="155.25" customHeight="1" x14ac:dyDescent="0.25"/>
    <row r="68" spans="19:20" ht="140.1" customHeight="1" x14ac:dyDescent="0.25"/>
    <row r="69" spans="19:20" ht="135.75" customHeight="1" x14ac:dyDescent="0.25"/>
    <row r="70" spans="19:20" ht="149.25" customHeight="1" x14ac:dyDescent="0.25"/>
    <row r="71" spans="19:20" ht="184.5" customHeight="1" x14ac:dyDescent="0.25"/>
    <row r="72" spans="19:20" ht="149.25" customHeight="1" x14ac:dyDescent="0.25"/>
    <row r="73" spans="19:20" ht="120" customHeight="1" x14ac:dyDescent="0.25"/>
    <row r="74" spans="19:20" ht="129" customHeight="1" x14ac:dyDescent="0.25"/>
    <row r="75" spans="19:20" ht="133.5" customHeight="1" x14ac:dyDescent="0.25">
      <c r="T75" s="43"/>
    </row>
    <row r="76" spans="19:20" ht="135.75" customHeight="1" x14ac:dyDescent="0.25">
      <c r="T76" s="43"/>
    </row>
    <row r="77" spans="19:20" ht="120" customHeight="1" x14ac:dyDescent="0.25">
      <c r="T77" s="43"/>
    </row>
    <row r="78" spans="19:20" ht="120" customHeight="1" x14ac:dyDescent="0.25">
      <c r="T78" s="43"/>
    </row>
    <row r="79" spans="19:20" ht="50.1" customHeight="1" x14ac:dyDescent="0.25">
      <c r="S79" s="58">
        <f>'[1]COMP.'!R117</f>
        <v>0</v>
      </c>
    </row>
    <row r="80" spans="19:20" ht="50.1" customHeight="1" x14ac:dyDescent="0.25">
      <c r="S80" s="58">
        <f>'[1]COMP.'!R126</f>
        <v>0</v>
      </c>
    </row>
    <row r="81" spans="19:19" ht="50.1" customHeight="1" x14ac:dyDescent="0.25">
      <c r="S81" s="58">
        <f>'[1]COMP.'!R135</f>
        <v>0</v>
      </c>
    </row>
    <row r="82" spans="19:19" ht="50.1" customHeight="1" x14ac:dyDescent="0.25">
      <c r="S82" s="58">
        <f>'[1]COMP.'!R145</f>
        <v>0</v>
      </c>
    </row>
    <row r="83" spans="19:19" ht="50.1" customHeight="1" x14ac:dyDescent="0.25">
      <c r="S83" s="58">
        <f>'[1]COMP.'!R155</f>
        <v>0</v>
      </c>
    </row>
    <row r="84" spans="19:19" ht="50.1" customHeight="1" x14ac:dyDescent="0.25">
      <c r="S84" s="58">
        <f>'[1]COMP.'!R165</f>
        <v>0</v>
      </c>
    </row>
  </sheetData>
  <mergeCells count="41">
    <mergeCell ref="A1:G2"/>
    <mergeCell ref="I1:O2"/>
    <mergeCell ref="I3:K3"/>
    <mergeCell ref="J32:K32"/>
    <mergeCell ref="L32:M32"/>
    <mergeCell ref="N32:O32"/>
    <mergeCell ref="K43:M43"/>
    <mergeCell ref="K44:M44"/>
    <mergeCell ref="L39:M39"/>
    <mergeCell ref="P39:Q39"/>
    <mergeCell ref="L40:M40"/>
    <mergeCell ref="P40:Q40"/>
    <mergeCell ref="L41:M41"/>
    <mergeCell ref="P41:Q41"/>
    <mergeCell ref="P38:Q38"/>
    <mergeCell ref="P35:Q35"/>
    <mergeCell ref="P36:Q36"/>
    <mergeCell ref="J33:K33"/>
    <mergeCell ref="L33:M33"/>
    <mergeCell ref="N33:O33"/>
    <mergeCell ref="P33:Q33"/>
    <mergeCell ref="J34:K34"/>
    <mergeCell ref="L34:M34"/>
    <mergeCell ref="N34:O34"/>
    <mergeCell ref="P34:Q34"/>
    <mergeCell ref="N36:O36"/>
    <mergeCell ref="L36:M36"/>
    <mergeCell ref="J36:K36"/>
    <mergeCell ref="P32:Q32"/>
    <mergeCell ref="J31:K31"/>
    <mergeCell ref="L31:M31"/>
    <mergeCell ref="N31:O31"/>
    <mergeCell ref="P31:Q31"/>
    <mergeCell ref="P30:Q30"/>
    <mergeCell ref="D3:E3"/>
    <mergeCell ref="F3:G3"/>
    <mergeCell ref="J30:K30"/>
    <mergeCell ref="L30:M30"/>
    <mergeCell ref="N30:O30"/>
    <mergeCell ref="L3:M3"/>
    <mergeCell ref="N3:O3"/>
  </mergeCells>
  <phoneticPr fontId="5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FD4E6-F5D3-4DDB-A1E6-E7DE7798DAE4}">
  <dimension ref="A1:K25"/>
  <sheetViews>
    <sheetView zoomScaleNormal="100" workbookViewId="0">
      <pane ySplit="4" topLeftCell="A5" activePane="bottomLeft" state="frozen"/>
      <selection pane="bottomLeft" sqref="A1:K25"/>
    </sheetView>
  </sheetViews>
  <sheetFormatPr defaultRowHeight="15" x14ac:dyDescent="0.25"/>
  <cols>
    <col min="1" max="1" width="6.42578125" customWidth="1"/>
    <col min="2" max="2" width="32.140625" customWidth="1"/>
    <col min="3" max="3" width="4.28515625" customWidth="1"/>
    <col min="4" max="4" width="4.7109375" customWidth="1"/>
    <col min="5" max="5" width="6.42578125" customWidth="1"/>
    <col min="6" max="6" width="6.140625" customWidth="1"/>
    <col min="7" max="7" width="7.7109375" customWidth="1"/>
    <col min="8" max="8" width="8.140625" customWidth="1"/>
    <col min="9" max="9" width="6.5703125" style="60" customWidth="1"/>
    <col min="10" max="10" width="7.85546875" customWidth="1"/>
    <col min="11" max="11" width="10" customWidth="1"/>
  </cols>
  <sheetData>
    <row r="1" spans="1:11" ht="15" customHeight="1" x14ac:dyDescent="0.25">
      <c r="A1" s="167" t="s">
        <v>65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5" customHeight="1" x14ac:dyDescent="0.25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1.75" customHeight="1" x14ac:dyDescent="0.25">
      <c r="A3" s="59" t="s">
        <v>4</v>
      </c>
      <c r="B3" s="135"/>
      <c r="C3" s="135" t="s">
        <v>25</v>
      </c>
      <c r="D3" s="135" t="s">
        <v>26</v>
      </c>
      <c r="E3" s="171" t="s">
        <v>91</v>
      </c>
      <c r="F3" s="172"/>
      <c r="G3" s="171" t="s">
        <v>2</v>
      </c>
      <c r="H3" s="172"/>
      <c r="I3" s="136"/>
      <c r="J3" s="171" t="s">
        <v>2</v>
      </c>
      <c r="K3" s="172"/>
    </row>
    <row r="4" spans="1:11" ht="22.5" customHeight="1" x14ac:dyDescent="0.25">
      <c r="A4" s="59" t="s">
        <v>4</v>
      </c>
      <c r="B4" s="135"/>
      <c r="C4" s="135" t="s">
        <v>25</v>
      </c>
      <c r="D4" s="135" t="s">
        <v>26</v>
      </c>
      <c r="E4" s="59" t="s">
        <v>93</v>
      </c>
      <c r="F4" s="59" t="s">
        <v>92</v>
      </c>
      <c r="G4" s="59" t="s">
        <v>0</v>
      </c>
      <c r="H4" s="59" t="s">
        <v>1</v>
      </c>
      <c r="I4" s="137" t="s">
        <v>94</v>
      </c>
      <c r="J4" s="59" t="s">
        <v>95</v>
      </c>
      <c r="K4" s="59" t="s">
        <v>96</v>
      </c>
    </row>
    <row r="5" spans="1:11" ht="12" customHeight="1" x14ac:dyDescent="0.25">
      <c r="A5" s="138"/>
      <c r="B5" s="139"/>
      <c r="C5" s="140"/>
      <c r="D5" s="140"/>
      <c r="E5" s="140"/>
      <c r="F5" s="140"/>
      <c r="G5" s="141"/>
      <c r="H5" s="142"/>
      <c r="I5" s="143"/>
      <c r="J5" s="141"/>
      <c r="K5" s="142"/>
    </row>
    <row r="6" spans="1:11" ht="21" customHeight="1" x14ac:dyDescent="0.25">
      <c r="A6" s="144" t="str">
        <f>'[1]12ª MEDIÇÃO'!A542</f>
        <v>21.3</v>
      </c>
      <c r="B6" s="145" t="s">
        <v>75</v>
      </c>
      <c r="C6" s="146"/>
      <c r="D6" s="146"/>
      <c r="E6" s="146"/>
      <c r="F6" s="146"/>
      <c r="G6" s="147"/>
      <c r="H6" s="148"/>
      <c r="I6" s="149"/>
      <c r="J6" s="147"/>
      <c r="K6" s="148">
        <f>SUM(K7:K8)</f>
        <v>592.75800000000004</v>
      </c>
    </row>
    <row r="7" spans="1:11" ht="78.75" customHeight="1" x14ac:dyDescent="0.25">
      <c r="A7" s="150" t="str">
        <f>'[1]12ª MEDIÇÃO'!A544</f>
        <v>21.3.2</v>
      </c>
      <c r="B7" s="151" t="s">
        <v>70</v>
      </c>
      <c r="C7" s="138" t="s">
        <v>90</v>
      </c>
      <c r="D7" s="152">
        <v>7</v>
      </c>
      <c r="E7" s="152" t="s">
        <v>97</v>
      </c>
      <c r="F7" s="152" t="s">
        <v>97</v>
      </c>
      <c r="G7" s="152">
        <v>49.03</v>
      </c>
      <c r="H7" s="152">
        <f>G7*D7</f>
        <v>343.21000000000004</v>
      </c>
      <c r="I7" s="153">
        <v>-0.1</v>
      </c>
      <c r="J7" s="152">
        <f>(G7*I7)+G7</f>
        <v>44.127000000000002</v>
      </c>
      <c r="K7" s="152">
        <f>J7*D7</f>
        <v>308.88900000000001</v>
      </c>
    </row>
    <row r="8" spans="1:11" ht="33.75" customHeight="1" x14ac:dyDescent="0.25">
      <c r="A8" s="150" t="s">
        <v>101</v>
      </c>
      <c r="B8" s="154" t="s">
        <v>76</v>
      </c>
      <c r="C8" s="138" t="s">
        <v>90</v>
      </c>
      <c r="D8" s="152">
        <v>1</v>
      </c>
      <c r="E8" s="152" t="s">
        <v>98</v>
      </c>
      <c r="F8" s="152" t="s">
        <v>98</v>
      </c>
      <c r="G8" s="152">
        <v>315.41000000000003</v>
      </c>
      <c r="H8" s="152">
        <f>G8*D8</f>
        <v>315.41000000000003</v>
      </c>
      <c r="I8" s="153">
        <v>-0.1</v>
      </c>
      <c r="J8" s="152">
        <f>(G8*I8)+G8</f>
        <v>283.86900000000003</v>
      </c>
      <c r="K8" s="152">
        <f>J8*D8</f>
        <v>283.86900000000003</v>
      </c>
    </row>
    <row r="9" spans="1:11" ht="31.5" customHeight="1" x14ac:dyDescent="0.25">
      <c r="A9" s="144">
        <f>'[1]12ª MEDIÇÃO'!A549</f>
        <v>22</v>
      </c>
      <c r="B9" s="155" t="s">
        <v>71</v>
      </c>
      <c r="C9" s="156"/>
      <c r="D9" s="144"/>
      <c r="E9" s="144"/>
      <c r="F9" s="144"/>
      <c r="G9" s="144"/>
      <c r="H9" s="144"/>
      <c r="I9" s="157"/>
      <c r="J9" s="144"/>
      <c r="K9" s="158">
        <f>K10</f>
        <v>911.66399999999999</v>
      </c>
    </row>
    <row r="10" spans="1:11" ht="87.75" customHeight="1" x14ac:dyDescent="0.25">
      <c r="A10" s="150" t="str">
        <f>'[1]12ª MEDIÇÃO'!A551</f>
        <v>22.2</v>
      </c>
      <c r="B10" s="151" t="s">
        <v>72</v>
      </c>
      <c r="C10" s="138" t="s">
        <v>90</v>
      </c>
      <c r="D10" s="159">
        <v>52</v>
      </c>
      <c r="E10" s="159" t="s">
        <v>100</v>
      </c>
      <c r="F10" s="159" t="s">
        <v>100</v>
      </c>
      <c r="G10" s="150">
        <v>19.48</v>
      </c>
      <c r="H10" s="150">
        <f>G10*D10</f>
        <v>1012.96</v>
      </c>
      <c r="I10" s="153">
        <v>-0.1</v>
      </c>
      <c r="J10" s="152">
        <f>(G10*I10)+G10</f>
        <v>17.532</v>
      </c>
      <c r="K10" s="152">
        <f>J10*D10</f>
        <v>911.66399999999999</v>
      </c>
    </row>
    <row r="11" spans="1:11" ht="42.75" customHeight="1" x14ac:dyDescent="0.25">
      <c r="A11" s="144">
        <f>'[1]12ª MEDIÇÃO'!A557</f>
        <v>23</v>
      </c>
      <c r="B11" s="145" t="s">
        <v>73</v>
      </c>
      <c r="C11" s="156"/>
      <c r="D11" s="144"/>
      <c r="E11" s="144"/>
      <c r="F11" s="144"/>
      <c r="G11" s="144"/>
      <c r="H11" s="144"/>
      <c r="I11" s="157">
        <v>-0.1</v>
      </c>
      <c r="J11" s="144"/>
      <c r="K11" s="160">
        <f>K12</f>
        <v>4520.88</v>
      </c>
    </row>
    <row r="12" spans="1:11" ht="41.25" customHeight="1" x14ac:dyDescent="0.25">
      <c r="A12" s="150" t="str">
        <f>'[1]12ª MEDIÇÃO'!A558</f>
        <v>23.1</v>
      </c>
      <c r="B12" s="59" t="s">
        <v>77</v>
      </c>
      <c r="C12" s="161" t="s">
        <v>90</v>
      </c>
      <c r="D12" s="150">
        <v>208</v>
      </c>
      <c r="E12" s="150" t="s">
        <v>98</v>
      </c>
      <c r="F12" s="150" t="s">
        <v>98</v>
      </c>
      <c r="G12" s="152">
        <f>'[1]COMP.'!$J$457</f>
        <v>24.15</v>
      </c>
      <c r="H12" s="150">
        <f>G12*D12</f>
        <v>5023.2</v>
      </c>
      <c r="I12" s="153">
        <v>-0.1</v>
      </c>
      <c r="J12" s="150">
        <f>(G12*I12)+G12</f>
        <v>21.734999999999999</v>
      </c>
      <c r="K12" s="150">
        <f>J12*D12</f>
        <v>4520.88</v>
      </c>
    </row>
    <row r="13" spans="1:11" ht="32.25" customHeight="1" x14ac:dyDescent="0.25">
      <c r="A13" s="162">
        <f>'[1]12ª MEDIÇÃO'!A582</f>
        <v>26</v>
      </c>
      <c r="B13" s="162" t="s">
        <v>74</v>
      </c>
      <c r="C13" s="162"/>
      <c r="D13" s="162"/>
      <c r="E13" s="162"/>
      <c r="F13" s="162"/>
      <c r="G13" s="162"/>
      <c r="H13" s="162"/>
      <c r="I13" s="157"/>
      <c r="J13" s="162"/>
      <c r="K13" s="163">
        <f>SUM(K14:K25)</f>
        <v>45787.293269999995</v>
      </c>
    </row>
    <row r="14" spans="1:11" ht="37.5" customHeight="1" x14ac:dyDescent="0.25">
      <c r="A14" s="59" t="str">
        <f>'[1]12ª MEDIÇÃO'!A583</f>
        <v>26.1</v>
      </c>
      <c r="B14" s="59" t="s">
        <v>78</v>
      </c>
      <c r="C14" s="59" t="s">
        <v>30</v>
      </c>
      <c r="D14" s="59">
        <v>3.36</v>
      </c>
      <c r="E14" s="164" t="s">
        <v>99</v>
      </c>
      <c r="F14" s="164" t="s">
        <v>99</v>
      </c>
      <c r="G14" s="164">
        <f>'[1]COMP.'!$J$565</f>
        <v>300.05</v>
      </c>
      <c r="H14" s="164">
        <f>G14*D14</f>
        <v>1008.168</v>
      </c>
      <c r="I14" s="153">
        <f t="shared" ref="I14" si="0">I10</f>
        <v>-0.1</v>
      </c>
      <c r="J14" s="164">
        <f>(G14*I14)+G14</f>
        <v>270.04500000000002</v>
      </c>
      <c r="K14" s="164">
        <f>J14*D14</f>
        <v>907.35120000000006</v>
      </c>
    </row>
    <row r="15" spans="1:11" ht="34.5" customHeight="1" x14ac:dyDescent="0.25">
      <c r="A15" s="59" t="str">
        <f>'[1]12ª MEDIÇÃO'!A584</f>
        <v>26.2</v>
      </c>
      <c r="B15" s="59" t="s">
        <v>79</v>
      </c>
      <c r="C15" s="59" t="s">
        <v>30</v>
      </c>
      <c r="D15" s="59">
        <v>19.11</v>
      </c>
      <c r="E15" s="164" t="s">
        <v>102</v>
      </c>
      <c r="F15" s="164" t="s">
        <v>102</v>
      </c>
      <c r="G15" s="164">
        <f>'[1]COMP.'!$J$584</f>
        <v>602.93000000000006</v>
      </c>
      <c r="H15" s="164">
        <f t="shared" ref="H15:H25" si="1">G15*D15</f>
        <v>11521.992300000002</v>
      </c>
      <c r="I15" s="153">
        <v>-0.1</v>
      </c>
      <c r="J15" s="164">
        <f>(G15*I15)+G15</f>
        <v>542.63700000000006</v>
      </c>
      <c r="K15" s="164">
        <f>J15*D15</f>
        <v>10369.793070000002</v>
      </c>
    </row>
    <row r="16" spans="1:11" ht="81.75" customHeight="1" x14ac:dyDescent="0.25">
      <c r="A16" s="59" t="str">
        <f>'[1]12ª MEDIÇÃO'!A585</f>
        <v>26.3</v>
      </c>
      <c r="B16" s="59" t="s">
        <v>80</v>
      </c>
      <c r="C16" s="59" t="s">
        <v>90</v>
      </c>
      <c r="D16" s="59">
        <v>1</v>
      </c>
      <c r="E16" s="164" t="s">
        <v>103</v>
      </c>
      <c r="F16" s="164" t="s">
        <v>103</v>
      </c>
      <c r="G16" s="164">
        <f>'[1]COMP.'!$J$594</f>
        <v>5638.35</v>
      </c>
      <c r="H16" s="164">
        <f t="shared" si="1"/>
        <v>5638.35</v>
      </c>
      <c r="I16" s="153">
        <v>-0.1</v>
      </c>
      <c r="J16" s="164">
        <f t="shared" ref="J16:J25" si="2">(G16*I16)+G16</f>
        <v>5074.5150000000003</v>
      </c>
      <c r="K16" s="164">
        <f t="shared" ref="K16:K25" si="3">J16*D16</f>
        <v>5074.5150000000003</v>
      </c>
    </row>
    <row r="17" spans="1:11" ht="75.75" customHeight="1" x14ac:dyDescent="0.25">
      <c r="A17" s="59" t="str">
        <f>'[1]12ª MEDIÇÃO'!A586</f>
        <v>26.4</v>
      </c>
      <c r="B17" s="59" t="s">
        <v>81</v>
      </c>
      <c r="C17" s="59" t="s">
        <v>90</v>
      </c>
      <c r="D17" s="59">
        <v>1</v>
      </c>
      <c r="E17" s="164" t="s">
        <v>104</v>
      </c>
      <c r="F17" s="164" t="s">
        <v>104</v>
      </c>
      <c r="G17" s="164">
        <f>'[1]COMP.'!$J$604</f>
        <v>2357.54</v>
      </c>
      <c r="H17" s="164">
        <f t="shared" si="1"/>
        <v>2357.54</v>
      </c>
      <c r="I17" s="153">
        <v>-0.1</v>
      </c>
      <c r="J17" s="164">
        <f t="shared" si="2"/>
        <v>2121.7860000000001</v>
      </c>
      <c r="K17" s="164">
        <f t="shared" si="3"/>
        <v>2121.7860000000001</v>
      </c>
    </row>
    <row r="18" spans="1:11" ht="86.25" customHeight="1" x14ac:dyDescent="0.25">
      <c r="A18" s="59" t="str">
        <f>'[1]12ª MEDIÇÃO'!A587</f>
        <v>26.5</v>
      </c>
      <c r="B18" s="165" t="s">
        <v>82</v>
      </c>
      <c r="C18" s="59" t="s">
        <v>90</v>
      </c>
      <c r="D18" s="59">
        <v>1</v>
      </c>
      <c r="E18" s="164" t="s">
        <v>105</v>
      </c>
      <c r="F18" s="164" t="s">
        <v>105</v>
      </c>
      <c r="G18" s="164">
        <f>'[1]COMP.'!$J$614</f>
        <v>1877.83</v>
      </c>
      <c r="H18" s="164">
        <f t="shared" si="1"/>
        <v>1877.83</v>
      </c>
      <c r="I18" s="153">
        <v>-0.1</v>
      </c>
      <c r="J18" s="164">
        <f t="shared" si="2"/>
        <v>1690.047</v>
      </c>
      <c r="K18" s="164">
        <f t="shared" si="3"/>
        <v>1690.047</v>
      </c>
    </row>
    <row r="19" spans="1:11" ht="79.5" customHeight="1" x14ac:dyDescent="0.25">
      <c r="A19" s="59" t="str">
        <f>'[1]12ª MEDIÇÃO'!A588</f>
        <v>26.6</v>
      </c>
      <c r="B19" s="166" t="s">
        <v>83</v>
      </c>
      <c r="C19" s="59" t="s">
        <v>90</v>
      </c>
      <c r="D19" s="59">
        <v>1</v>
      </c>
      <c r="E19" s="164" t="s">
        <v>106</v>
      </c>
      <c r="F19" s="164" t="s">
        <v>106</v>
      </c>
      <c r="G19" s="164">
        <f>'[1]COMP.'!$J$624</f>
        <v>4836.4999999999991</v>
      </c>
      <c r="H19" s="164">
        <f t="shared" si="1"/>
        <v>4836.4999999999991</v>
      </c>
      <c r="I19" s="153">
        <v>-0.1</v>
      </c>
      <c r="J19" s="164">
        <f t="shared" si="2"/>
        <v>4352.8499999999995</v>
      </c>
      <c r="K19" s="164">
        <f t="shared" si="3"/>
        <v>4352.8499999999995</v>
      </c>
    </row>
    <row r="20" spans="1:11" ht="57" customHeight="1" x14ac:dyDescent="0.25">
      <c r="A20" s="59" t="str">
        <f>'[1]12ª MEDIÇÃO'!A589</f>
        <v>26.7</v>
      </c>
      <c r="B20" s="165" t="s">
        <v>84</v>
      </c>
      <c r="C20" s="59" t="s">
        <v>90</v>
      </c>
      <c r="D20" s="59">
        <v>1</v>
      </c>
      <c r="E20" s="164" t="s">
        <v>107</v>
      </c>
      <c r="F20" s="164" t="s">
        <v>107</v>
      </c>
      <c r="G20" s="164">
        <f>'[1]COMP.'!$J$633</f>
        <v>3358.04</v>
      </c>
      <c r="H20" s="164">
        <f t="shared" si="1"/>
        <v>3358.04</v>
      </c>
      <c r="I20" s="153">
        <v>-0.1</v>
      </c>
      <c r="J20" s="164">
        <f t="shared" si="2"/>
        <v>3022.2359999999999</v>
      </c>
      <c r="K20" s="164">
        <f t="shared" si="3"/>
        <v>3022.2359999999999</v>
      </c>
    </row>
    <row r="21" spans="1:11" ht="78" customHeight="1" x14ac:dyDescent="0.25">
      <c r="A21" s="59" t="str">
        <f>'[1]12ª MEDIÇÃO'!A590</f>
        <v>26.8</v>
      </c>
      <c r="B21" s="165" t="s">
        <v>85</v>
      </c>
      <c r="C21" s="59" t="s">
        <v>90</v>
      </c>
      <c r="D21" s="59">
        <v>1</v>
      </c>
      <c r="E21" s="164" t="s">
        <v>108</v>
      </c>
      <c r="F21" s="164" t="s">
        <v>108</v>
      </c>
      <c r="G21" s="164">
        <f>'[1]COMP.'!$J$642</f>
        <v>2690.9199999999996</v>
      </c>
      <c r="H21" s="164">
        <f t="shared" si="1"/>
        <v>2690.9199999999996</v>
      </c>
      <c r="I21" s="153">
        <v>-0.1</v>
      </c>
      <c r="J21" s="164">
        <f t="shared" si="2"/>
        <v>2421.8279999999995</v>
      </c>
      <c r="K21" s="164">
        <f t="shared" si="3"/>
        <v>2421.8279999999995</v>
      </c>
    </row>
    <row r="22" spans="1:11" ht="88.5" customHeight="1" x14ac:dyDescent="0.25">
      <c r="A22" s="59" t="str">
        <f>'[1]12ª MEDIÇÃO'!A591</f>
        <v>26.9</v>
      </c>
      <c r="B22" s="165" t="s">
        <v>86</v>
      </c>
      <c r="C22" s="59" t="s">
        <v>90</v>
      </c>
      <c r="D22" s="59">
        <v>1</v>
      </c>
      <c r="E22" s="164" t="s">
        <v>109</v>
      </c>
      <c r="F22" s="164" t="s">
        <v>109</v>
      </c>
      <c r="G22" s="164">
        <f>'[1]COMP.'!$J$652</f>
        <v>6548.65</v>
      </c>
      <c r="H22" s="164">
        <f t="shared" si="1"/>
        <v>6548.65</v>
      </c>
      <c r="I22" s="153">
        <v>-0.1</v>
      </c>
      <c r="J22" s="164">
        <f t="shared" si="2"/>
        <v>5893.7849999999999</v>
      </c>
      <c r="K22" s="164">
        <f t="shared" si="3"/>
        <v>5893.7849999999999</v>
      </c>
    </row>
    <row r="23" spans="1:11" ht="93" customHeight="1" x14ac:dyDescent="0.25">
      <c r="A23" s="59" t="str">
        <f>'[1]12ª MEDIÇÃO'!A592</f>
        <v>26.10</v>
      </c>
      <c r="B23" s="165" t="s">
        <v>87</v>
      </c>
      <c r="C23" s="59" t="s">
        <v>90</v>
      </c>
      <c r="D23" s="59">
        <v>1</v>
      </c>
      <c r="E23" s="164" t="s">
        <v>110</v>
      </c>
      <c r="F23" s="164" t="s">
        <v>110</v>
      </c>
      <c r="G23" s="164">
        <f>'[1]COMP.'!$J$662</f>
        <v>7651.7699999999995</v>
      </c>
      <c r="H23" s="164">
        <f t="shared" si="1"/>
        <v>7651.7699999999995</v>
      </c>
      <c r="I23" s="153">
        <v>-0.1</v>
      </c>
      <c r="J23" s="164">
        <f t="shared" si="2"/>
        <v>6886.5929999999998</v>
      </c>
      <c r="K23" s="164">
        <f t="shared" si="3"/>
        <v>6886.5929999999998</v>
      </c>
    </row>
    <row r="24" spans="1:11" ht="82.5" customHeight="1" x14ac:dyDescent="0.25">
      <c r="A24" s="59" t="str">
        <f>'[1]12ª MEDIÇÃO'!A593</f>
        <v>26.11</v>
      </c>
      <c r="B24" s="165" t="s">
        <v>88</v>
      </c>
      <c r="C24" s="59" t="s">
        <v>90</v>
      </c>
      <c r="D24" s="59">
        <v>1</v>
      </c>
      <c r="E24" s="164" t="s">
        <v>111</v>
      </c>
      <c r="F24" s="164" t="s">
        <v>111</v>
      </c>
      <c r="G24" s="164">
        <f>'[1]COMP.'!$J$672</f>
        <v>1761.82</v>
      </c>
      <c r="H24" s="164">
        <f t="shared" si="1"/>
        <v>1761.82</v>
      </c>
      <c r="I24" s="153">
        <v>-0.1</v>
      </c>
      <c r="J24" s="164">
        <f t="shared" si="2"/>
        <v>1585.6379999999999</v>
      </c>
      <c r="K24" s="164">
        <f t="shared" si="3"/>
        <v>1585.6379999999999</v>
      </c>
    </row>
    <row r="25" spans="1:11" ht="99.75" customHeight="1" x14ac:dyDescent="0.25">
      <c r="A25" s="59" t="str">
        <f>'[1]12ª MEDIÇÃO'!A594</f>
        <v>26.12</v>
      </c>
      <c r="B25" s="165" t="s">
        <v>89</v>
      </c>
      <c r="C25" s="59" t="s">
        <v>90</v>
      </c>
      <c r="D25" s="59">
        <v>1</v>
      </c>
      <c r="E25" s="164" t="s">
        <v>112</v>
      </c>
      <c r="F25" s="164" t="s">
        <v>113</v>
      </c>
      <c r="G25" s="164">
        <f>'[1]COMP.'!$J$682</f>
        <v>1623.1899999999998</v>
      </c>
      <c r="H25" s="164">
        <f t="shared" si="1"/>
        <v>1623.1899999999998</v>
      </c>
      <c r="I25" s="153">
        <v>-0.1</v>
      </c>
      <c r="J25" s="164">
        <f t="shared" si="2"/>
        <v>1460.8709999999999</v>
      </c>
      <c r="K25" s="164">
        <f t="shared" si="3"/>
        <v>1460.8709999999999</v>
      </c>
    </row>
  </sheetData>
  <mergeCells count="4">
    <mergeCell ref="A1:K2"/>
    <mergeCell ref="G3:H3"/>
    <mergeCell ref="E3:F3"/>
    <mergeCell ref="J3:K3"/>
  </mergeCells>
  <phoneticPr fontId="5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B5336-78CF-4E2E-B9A8-4EC8A12D707B}">
  <dimension ref="A1:P25"/>
  <sheetViews>
    <sheetView topLeftCell="A10" workbookViewId="0">
      <selection activeCell="N26" sqref="N26"/>
    </sheetView>
  </sheetViews>
  <sheetFormatPr defaultRowHeight="15" x14ac:dyDescent="0.25"/>
  <cols>
    <col min="2" max="2" width="27" customWidth="1"/>
    <col min="10" max="10" width="13.85546875" customWidth="1"/>
    <col min="15" max="15" width="8.85546875" customWidth="1"/>
    <col min="16" max="16" width="12.140625" customWidth="1"/>
  </cols>
  <sheetData>
    <row r="1" spans="1:8" ht="50.1" customHeight="1" x14ac:dyDescent="0.25">
      <c r="A1" s="83" t="s">
        <v>33</v>
      </c>
      <c r="B1" s="84"/>
      <c r="C1" s="85" t="s">
        <v>34</v>
      </c>
      <c r="D1" s="86"/>
      <c r="E1" s="85" t="s">
        <v>35</v>
      </c>
      <c r="F1" s="86"/>
      <c r="G1" s="85" t="s">
        <v>36</v>
      </c>
      <c r="H1" s="87"/>
    </row>
    <row r="2" spans="1:8" ht="50.1" customHeight="1" x14ac:dyDescent="0.25">
      <c r="A2" s="88" t="s">
        <v>37</v>
      </c>
      <c r="B2" s="89"/>
      <c r="C2" s="90">
        <v>1516785.42</v>
      </c>
      <c r="D2" s="90"/>
      <c r="E2" s="90">
        <v>169801.03</v>
      </c>
      <c r="F2" s="90"/>
      <c r="G2" s="90">
        <f>E2+C2</f>
        <v>1686586.45</v>
      </c>
      <c r="H2" s="91"/>
    </row>
    <row r="3" spans="1:8" ht="50.1" customHeight="1" x14ac:dyDescent="0.25">
      <c r="A3" s="92" t="s">
        <v>38</v>
      </c>
      <c r="B3" s="93"/>
      <c r="C3" s="94">
        <v>-83817.83</v>
      </c>
      <c r="D3" s="95"/>
      <c r="E3" s="94">
        <v>0</v>
      </c>
      <c r="F3" s="95"/>
      <c r="G3" s="94">
        <f>E3+C3</f>
        <v>-83817.83</v>
      </c>
      <c r="H3" s="96"/>
    </row>
    <row r="4" spans="1:8" ht="50.1" customHeight="1" x14ac:dyDescent="0.25">
      <c r="A4" s="97" t="s">
        <v>39</v>
      </c>
      <c r="B4" s="98"/>
      <c r="C4" s="99">
        <v>169702.10669999995</v>
      </c>
      <c r="D4" s="100"/>
      <c r="E4" s="99">
        <v>3462.05</v>
      </c>
      <c r="F4" s="100"/>
      <c r="G4" s="99">
        <f>SUM(C4:F4)</f>
        <v>173164.15669999993</v>
      </c>
      <c r="H4" s="101"/>
    </row>
    <row r="5" spans="1:8" ht="50.1" customHeight="1" thickBot="1" x14ac:dyDescent="0.3">
      <c r="A5" s="102" t="s">
        <v>40</v>
      </c>
      <c r="B5" s="103"/>
      <c r="C5" s="104">
        <v>173391.67576836</v>
      </c>
      <c r="D5" s="105"/>
      <c r="E5" s="106"/>
      <c r="F5" s="107"/>
      <c r="G5" s="104">
        <f>SUM(C5:F5)</f>
        <v>173391.67576836</v>
      </c>
      <c r="H5" s="108"/>
    </row>
    <row r="6" spans="1:8" ht="50.1" customHeight="1" x14ac:dyDescent="0.25">
      <c r="A6" s="109" t="s">
        <v>41</v>
      </c>
      <c r="B6" s="110"/>
      <c r="C6" s="111">
        <f>SUM(C3:D5)</f>
        <v>259275.95246835996</v>
      </c>
      <c r="D6" s="86"/>
      <c r="E6" s="111">
        <f t="shared" ref="E6" si="0">SUM(E3:F5)</f>
        <v>3462.05</v>
      </c>
      <c r="F6" s="86"/>
      <c r="G6" s="111">
        <f>SUM(G3:H5)</f>
        <v>262738.00246835995</v>
      </c>
      <c r="H6" s="87"/>
    </row>
    <row r="7" spans="1:8" ht="50.1" customHeight="1" x14ac:dyDescent="0.25">
      <c r="A7" s="92" t="s">
        <v>42</v>
      </c>
      <c r="B7" s="93"/>
      <c r="C7" s="94"/>
      <c r="D7" s="95"/>
      <c r="E7" s="114"/>
      <c r="F7" s="114"/>
      <c r="G7" s="115">
        <f>G3/G2</f>
        <v>-4.969672915372942E-2</v>
      </c>
      <c r="H7" s="116"/>
    </row>
    <row r="8" spans="1:8" ht="50.1" customHeight="1" x14ac:dyDescent="0.25">
      <c r="A8" s="20" t="s">
        <v>43</v>
      </c>
      <c r="B8" s="21"/>
      <c r="C8" s="22"/>
      <c r="D8" s="23"/>
      <c r="E8" s="22"/>
      <c r="F8" s="23"/>
      <c r="G8" s="117">
        <f>G5+G4</f>
        <v>346555.83246835996</v>
      </c>
      <c r="H8" s="118"/>
    </row>
    <row r="9" spans="1:8" ht="50.1" customHeight="1" thickBot="1" x14ac:dyDescent="0.3">
      <c r="A9" s="119" t="s">
        <v>44</v>
      </c>
      <c r="B9" s="120"/>
      <c r="C9" s="121"/>
      <c r="D9" s="121"/>
      <c r="E9" s="121"/>
      <c r="F9" s="121"/>
      <c r="G9" s="121">
        <f>G8/G2</f>
        <v>0.20547765723385242</v>
      </c>
      <c r="H9" s="122"/>
    </row>
    <row r="10" spans="1:8" ht="50.1" customHeight="1" thickBot="1" x14ac:dyDescent="0.3">
      <c r="A10" s="125" t="s">
        <v>45</v>
      </c>
      <c r="B10" s="126"/>
      <c r="C10" s="112">
        <f>SUM(C2:D5)</f>
        <v>1776061.3724683598</v>
      </c>
      <c r="D10" s="112"/>
      <c r="E10" s="112">
        <f>SUM(E2:F5)</f>
        <v>173263.08</v>
      </c>
      <c r="F10" s="112"/>
      <c r="G10" s="112">
        <f>SUM(G2:H5)</f>
        <v>1949324.4524683598</v>
      </c>
      <c r="H10" s="113"/>
    </row>
    <row r="15" spans="1:8" ht="50.1" customHeight="1" thickBot="1" x14ac:dyDescent="0.3">
      <c r="A15" s="123" t="s">
        <v>46</v>
      </c>
      <c r="B15" s="123"/>
      <c r="C15" s="123"/>
      <c r="D15" s="123"/>
      <c r="E15" s="123"/>
    </row>
    <row r="16" spans="1:8" ht="50.1" customHeight="1" x14ac:dyDescent="0.25">
      <c r="A16" s="24"/>
      <c r="B16" s="24" t="s">
        <v>47</v>
      </c>
      <c r="C16" s="133">
        <v>117953.46</v>
      </c>
      <c r="D16" s="133"/>
      <c r="E16" s="25">
        <f>C16*E17/C17</f>
        <v>6.9936207539198492E-2</v>
      </c>
    </row>
    <row r="17" spans="1:16" ht="50.1" customHeight="1" x14ac:dyDescent="0.25">
      <c r="A17" s="26"/>
      <c r="B17" s="26" t="s">
        <v>48</v>
      </c>
      <c r="C17" s="124">
        <v>1686586.45</v>
      </c>
      <c r="D17" s="124"/>
      <c r="E17" s="27">
        <v>1</v>
      </c>
    </row>
    <row r="18" spans="1:16" ht="50.1" customHeight="1" thickBot="1" x14ac:dyDescent="0.3">
      <c r="A18" s="28"/>
      <c r="B18" s="28" t="s">
        <v>49</v>
      </c>
      <c r="C18" s="134">
        <v>1568632.99</v>
      </c>
      <c r="D18" s="134"/>
      <c r="E18" s="29">
        <f>C18/C17</f>
        <v>0.93006379246080151</v>
      </c>
    </row>
    <row r="22" spans="1:16" ht="50.1" customHeight="1" x14ac:dyDescent="0.25">
      <c r="B22" s="30" t="s">
        <v>60</v>
      </c>
      <c r="C22" s="124">
        <v>244359.67999999999</v>
      </c>
      <c r="D22" s="124"/>
      <c r="E22" s="124"/>
      <c r="F22" s="31">
        <f>C22/C23</f>
        <v>0.93000528827975248</v>
      </c>
      <c r="J22" s="35" t="s">
        <v>50</v>
      </c>
      <c r="K22" s="36"/>
      <c r="L22" s="41">
        <v>106825.2</v>
      </c>
      <c r="M22" s="32" t="s">
        <v>51</v>
      </c>
      <c r="N22" s="41">
        <f>C24</f>
        <v>18391.169999999984</v>
      </c>
      <c r="O22" s="40" t="s">
        <v>58</v>
      </c>
      <c r="P22" s="39" t="s">
        <v>52</v>
      </c>
    </row>
    <row r="23" spans="1:16" ht="50.1" customHeight="1" x14ac:dyDescent="0.25">
      <c r="B23" s="30" t="s">
        <v>53</v>
      </c>
      <c r="C23" s="127">
        <v>262750.84999999998</v>
      </c>
      <c r="D23" s="128"/>
      <c r="E23" s="129"/>
      <c r="F23" s="31">
        <v>1</v>
      </c>
      <c r="J23" s="37" t="s">
        <v>54</v>
      </c>
      <c r="K23" s="38"/>
      <c r="L23" s="41">
        <v>35893.199999999997</v>
      </c>
      <c r="M23" s="33">
        <f>L23/L22</f>
        <v>0.33599937093494792</v>
      </c>
      <c r="N23" s="41">
        <f>N22*M23</f>
        <v>6179.421550757681</v>
      </c>
      <c r="O23" s="4">
        <v>85.46</v>
      </c>
      <c r="P23" s="41">
        <f>N23/O23</f>
        <v>72.307764460071155</v>
      </c>
    </row>
    <row r="24" spans="1:16" ht="50.1" customHeight="1" x14ac:dyDescent="0.25">
      <c r="B24" s="34" t="s">
        <v>55</v>
      </c>
      <c r="C24" s="127">
        <f>C23-C22</f>
        <v>18391.169999999984</v>
      </c>
      <c r="D24" s="130"/>
      <c r="E24" s="131"/>
      <c r="F24" s="31">
        <f>C24/C23</f>
        <v>6.9994711720247474E-2</v>
      </c>
      <c r="J24" s="37" t="s">
        <v>56</v>
      </c>
      <c r="K24" s="38"/>
      <c r="L24" s="41">
        <v>30219</v>
      </c>
      <c r="M24" s="33">
        <f>L24/L22</f>
        <v>0.28288269060109411</v>
      </c>
      <c r="N24" s="41">
        <f>N22*M24</f>
        <v>5202.543652902119</v>
      </c>
      <c r="O24" s="4">
        <v>28.78</v>
      </c>
      <c r="P24" s="41">
        <f>N24/O24</f>
        <v>180.76941115017786</v>
      </c>
    </row>
    <row r="25" spans="1:16" x14ac:dyDescent="0.25">
      <c r="J25" s="132" t="s">
        <v>57</v>
      </c>
      <c r="K25" s="132"/>
      <c r="L25" s="41">
        <v>40713</v>
      </c>
      <c r="M25" s="33">
        <f>L25/L22</f>
        <v>0.38111793846395797</v>
      </c>
      <c r="N25" s="41">
        <f>N22*M25</f>
        <v>7009.2047963401837</v>
      </c>
      <c r="O25" s="4">
        <v>16.55</v>
      </c>
      <c r="P25" s="41">
        <f t="shared" ref="P24:P25" si="1">N25/O25</f>
        <v>423.51690612327394</v>
      </c>
    </row>
  </sheetData>
  <mergeCells count="45">
    <mergeCell ref="C23:E23"/>
    <mergeCell ref="C24:E24"/>
    <mergeCell ref="J25:K25"/>
    <mergeCell ref="C16:D16"/>
    <mergeCell ref="C17:D17"/>
    <mergeCell ref="C18:D18"/>
    <mergeCell ref="A15:E15"/>
    <mergeCell ref="C22:E22"/>
    <mergeCell ref="A10:B10"/>
    <mergeCell ref="C10:D10"/>
    <mergeCell ref="E10:F10"/>
    <mergeCell ref="G10:H10"/>
    <mergeCell ref="A7:B7"/>
    <mergeCell ref="C7:D7"/>
    <mergeCell ref="E7:F7"/>
    <mergeCell ref="G7:H7"/>
    <mergeCell ref="G8:H8"/>
    <mergeCell ref="A9:B9"/>
    <mergeCell ref="C9:D9"/>
    <mergeCell ref="E9:F9"/>
    <mergeCell ref="G9:H9"/>
    <mergeCell ref="A5:B5"/>
    <mergeCell ref="C5:D5"/>
    <mergeCell ref="E5:F5"/>
    <mergeCell ref="G5:H5"/>
    <mergeCell ref="A6:B6"/>
    <mergeCell ref="C6:D6"/>
    <mergeCell ref="E6:F6"/>
    <mergeCell ref="G6:H6"/>
    <mergeCell ref="A3:B3"/>
    <mergeCell ref="C3:D3"/>
    <mergeCell ref="E3:F3"/>
    <mergeCell ref="G3:H3"/>
    <mergeCell ref="A4:B4"/>
    <mergeCell ref="C4:D4"/>
    <mergeCell ref="E4:F4"/>
    <mergeCell ref="G4:H4"/>
    <mergeCell ref="A1:B1"/>
    <mergeCell ref="C1:D1"/>
    <mergeCell ref="E1:F1"/>
    <mergeCell ref="G1:H1"/>
    <mergeCell ref="A2:B2"/>
    <mergeCell ref="C2:D2"/>
    <mergeCell ref="E2:F2"/>
    <mergeCell ref="G2:H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</vt:lpstr>
      <vt:lpstr>Composiçao</vt:lpstr>
      <vt:lpstr>Administração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Lucia de Deus</dc:creator>
  <cp:lastModifiedBy>Regina Lucia de Deus</cp:lastModifiedBy>
  <dcterms:created xsi:type="dcterms:W3CDTF">2022-03-23T15:36:27Z</dcterms:created>
  <dcterms:modified xsi:type="dcterms:W3CDTF">2022-03-30T15:36:06Z</dcterms:modified>
</cp:coreProperties>
</file>